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hntb-my.sharepoint.com/personal/spalmatier_hntb_com/Documents/CTB Next Gen/Deliverables/For submission/Final/"/>
    </mc:Choice>
  </mc:AlternateContent>
  <xr:revisionPtr revIDLastSave="0" documentId="8_{F3E8EB96-4372-400D-B708-F73C94AF9197}" xr6:coauthVersionLast="47" xr6:coauthVersionMax="47" xr10:uidLastSave="{00000000-0000-0000-0000-000000000000}"/>
  <bookViews>
    <workbookView xWindow="22932" yWindow="276" windowWidth="23256" windowHeight="12576" tabRatio="606" xr2:uid="{00000000-000D-0000-FFFF-FFFF00000000}"/>
  </bookViews>
  <sheets>
    <sheet name="1-Cost Summary" sheetId="36" r:id="rId1"/>
    <sheet name="2-System Costs" sheetId="1" r:id="rId2"/>
    <sheet name="3-Maint &amp; Licensing" sheetId="41" r:id="rId3"/>
    <sheet name="3-1 Maint &amp; Licensing Detail" sheetId="45" r:id="rId4"/>
    <sheet name="4 - Debit Card Costs" sheetId="50" r:id="rId5"/>
    <sheet name="4-1 Debit Card Detail" sheetId="51" r:id="rId6"/>
    <sheet name="5 - Additional Services Rates" sheetId="47" r:id="rId7"/>
    <sheet name="6 - Milestone Payment Schedule" sheetId="48" r:id="rId8"/>
  </sheets>
  <definedNames>
    <definedName name="_xlnm.Print_Area" localSheetId="0">'1-Cost Summary'!$A$1:$C$26</definedName>
    <definedName name="_xlnm.Print_Area" localSheetId="1">'2-System Costs'!$A$1:$D$19</definedName>
    <definedName name="_xlnm.Print_Area" localSheetId="3">'3-1 Maint &amp; Licensing Detail'!$A$1:$C$22</definedName>
    <definedName name="_xlnm.Print_Area" localSheetId="2">'3-Maint &amp; Licensing'!$A$1:$D$20</definedName>
    <definedName name="_xlnm.Print_Area" localSheetId="4">'4 - Debit Card Costs'!$A$1:$C$12</definedName>
    <definedName name="_xlnm.Print_Area" localSheetId="5">'4-1 Debit Card Detail'!$A$1:$V$14</definedName>
    <definedName name="_xlnm.Print_Titles" localSheetId="0">'1-Cost Summary'!$2:$4</definedName>
    <definedName name="_xlnm.Print_Titles" localSheetId="1">'2-System Costs'!$2:$4</definedName>
    <definedName name="_xlnm.Print_Titles" localSheetId="3">'3-1 Maint &amp; Licensing Detail'!$3:$4</definedName>
    <definedName name="_xlnm.Print_Titles" localSheetId="4">'4 - Debit Card Costs'!$2:$4</definedName>
    <definedName name="_xlnm.Print_Titles" localSheetId="5">'4-1 Debit Card Detail'!$A:$B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1" l="1"/>
  <c r="D19" i="1"/>
  <c r="E7" i="51"/>
  <c r="F7" i="51" s="1"/>
  <c r="C7" i="51"/>
  <c r="D7" i="51" s="1"/>
  <c r="U9" i="51"/>
  <c r="V9" i="51" s="1"/>
  <c r="U8" i="51"/>
  <c r="V8" i="51" s="1"/>
  <c r="U7" i="51"/>
  <c r="V7" i="51" s="1"/>
  <c r="S9" i="51"/>
  <c r="T9" i="51" s="1"/>
  <c r="S8" i="51"/>
  <c r="T8" i="51" s="1"/>
  <c r="S7" i="51"/>
  <c r="T7" i="51" s="1"/>
  <c r="Q9" i="51"/>
  <c r="R9" i="51" s="1"/>
  <c r="Q8" i="51"/>
  <c r="R8" i="51" s="1"/>
  <c r="Q7" i="51"/>
  <c r="R7" i="51" s="1"/>
  <c r="O9" i="51"/>
  <c r="P9" i="51" s="1"/>
  <c r="O8" i="51"/>
  <c r="P8" i="51" s="1"/>
  <c r="O7" i="51"/>
  <c r="P7" i="51" s="1"/>
  <c r="M9" i="51"/>
  <c r="N9" i="51" s="1"/>
  <c r="M8" i="51"/>
  <c r="N8" i="51" s="1"/>
  <c r="M7" i="51"/>
  <c r="N7" i="51" s="1"/>
  <c r="K9" i="51"/>
  <c r="L9" i="51" s="1"/>
  <c r="K8" i="51"/>
  <c r="L8" i="51" s="1"/>
  <c r="K7" i="51"/>
  <c r="L7" i="51" s="1"/>
  <c r="I9" i="51"/>
  <c r="J9" i="51" s="1"/>
  <c r="I8" i="51"/>
  <c r="J8" i="51" s="1"/>
  <c r="J7" i="51"/>
  <c r="G9" i="51"/>
  <c r="H9" i="51" s="1"/>
  <c r="G8" i="51"/>
  <c r="H8" i="51" s="1"/>
  <c r="G7" i="51"/>
  <c r="H7" i="51" s="1"/>
  <c r="E9" i="51"/>
  <c r="F9" i="51" s="1"/>
  <c r="E8" i="51"/>
  <c r="F8" i="51" s="1"/>
  <c r="C9" i="51"/>
  <c r="D9" i="51" s="1"/>
  <c r="C8" i="51"/>
  <c r="D8" i="51" s="1"/>
  <c r="B22" i="45"/>
  <c r="B13" i="45"/>
  <c r="D14" i="48"/>
  <c r="D15" i="48"/>
  <c r="D13" i="48"/>
  <c r="D12" i="48"/>
  <c r="D11" i="48"/>
  <c r="D10" i="48"/>
  <c r="D9" i="48"/>
  <c r="N10" i="51" l="1"/>
  <c r="D10" i="51"/>
  <c r="R10" i="51"/>
  <c r="V10" i="51"/>
  <c r="T10" i="51"/>
  <c r="L10" i="51"/>
  <c r="J10" i="51"/>
  <c r="H10" i="51"/>
  <c r="F10" i="51"/>
  <c r="P10" i="51"/>
  <c r="B13" i="51" l="1"/>
  <c r="C11" i="50" s="1"/>
  <c r="C12" i="50" s="1"/>
  <c r="C12" i="36" s="1"/>
  <c r="B12" i="51"/>
  <c r="B14" i="51" l="1"/>
  <c r="C8" i="50"/>
  <c r="C9" i="50" s="1"/>
  <c r="C8" i="36" s="1"/>
  <c r="C8" i="41"/>
  <c r="C15" i="41" l="1"/>
  <c r="C14" i="41"/>
  <c r="C18" i="41"/>
  <c r="C17" i="41"/>
  <c r="C16" i="41"/>
  <c r="C7" i="41"/>
  <c r="D7" i="41" s="1"/>
  <c r="C9" i="41"/>
  <c r="C10" i="41"/>
  <c r="C11" i="41"/>
  <c r="D11" i="41" s="1"/>
  <c r="D12" i="1"/>
  <c r="D8" i="41" l="1"/>
  <c r="D18" i="41" l="1"/>
  <c r="D17" i="41"/>
  <c r="D16" i="41"/>
  <c r="D15" i="41"/>
  <c r="D14" i="41"/>
  <c r="D9" i="41"/>
  <c r="D19" i="41" l="1"/>
  <c r="A7" i="1"/>
  <c r="C11" i="36" l="1"/>
  <c r="D10" i="41"/>
  <c r="A8" i="1"/>
  <c r="A9" i="1" s="1"/>
  <c r="A10" i="1" s="1"/>
  <c r="D12" i="41" l="1"/>
  <c r="A11" i="1"/>
  <c r="C7" i="36" l="1"/>
  <c r="D20" i="41"/>
  <c r="C6" i="36"/>
  <c r="E5" i="48" l="1"/>
  <c r="E8" i="48"/>
  <c r="F15" i="48"/>
  <c r="F12" i="48"/>
  <c r="F11" i="48"/>
  <c r="F10" i="48"/>
  <c r="E11" i="48"/>
  <c r="E10" i="48"/>
  <c r="F13" i="48"/>
  <c r="F9" i="48"/>
  <c r="E15" i="48"/>
  <c r="E13" i="48"/>
  <c r="E12" i="48"/>
  <c r="E9" i="48"/>
  <c r="F14" i="48"/>
  <c r="F8" i="48"/>
  <c r="E14" i="48"/>
  <c r="C13" i="36"/>
  <c r="C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</author>
  </authors>
  <commentList>
    <comment ref="B1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Total Base Contract Cost in words from cell C9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dmihalov</author>
  </authors>
  <commentList>
    <comment ref="A7" authorId="0" shapeId="0" xr:uid="{B66A9482-1781-4789-80E3-3D906CDDA9A1}">
      <text>
        <r>
          <rPr>
            <b/>
            <sz val="9"/>
            <color indexed="81"/>
            <rFont val="Tahoma"/>
            <family val="2"/>
          </rPr>
          <t>Production costs should be inclusive of all costs associated with the creation, distribution, and use of the mobility debit cards.</t>
        </r>
      </text>
    </comment>
  </commentList>
</comments>
</file>

<file path=xl/sharedStrings.xml><?xml version="1.0" encoding="utf-8"?>
<sst xmlns="http://schemas.openxmlformats.org/spreadsheetml/2006/main" count="179" uniqueCount="131">
  <si>
    <t>NEXT-GEN CTB PROGRAM MANAGEMENT PLATFORM FOR THE SAN MATEO COUNTY EXPRESS LANE JOINTS POWERS AUTHORITY</t>
  </si>
  <si>
    <t>Sheet 1</t>
  </si>
  <si>
    <t>Description of Services</t>
  </si>
  <si>
    <t xml:space="preserve">Total Cost ($) </t>
  </si>
  <si>
    <t xml:space="preserve">BASE CONTRACT  </t>
  </si>
  <si>
    <t>System Costs (Sheet 2)</t>
  </si>
  <si>
    <t>Maintenance and Software Support Services (Sheet 3) (Maintenance Years 1 - 5)</t>
  </si>
  <si>
    <t>Debit Card Processing Service Fees (Sheet 4) (Years 1 - 5)</t>
  </si>
  <si>
    <t xml:space="preserve">Total Base Contract Cost </t>
  </si>
  <si>
    <t xml:space="preserve">OPTIONAL YEARS </t>
  </si>
  <si>
    <t>Maintenance and Software Support Services (Sheet 3) (Maintenance Years 6 - 10 )</t>
  </si>
  <si>
    <t>Total Optional Years Costs</t>
  </si>
  <si>
    <t>Dollars</t>
  </si>
  <si>
    <t>Officer Signature</t>
  </si>
  <si>
    <t xml:space="preserve">Date </t>
  </si>
  <si>
    <t>Typed Name and Title</t>
  </si>
  <si>
    <t>Sheet 2</t>
  </si>
  <si>
    <t>Item #</t>
  </si>
  <si>
    <t>Description</t>
  </si>
  <si>
    <t xml:space="preserve">Unit </t>
  </si>
  <si>
    <t>Total Cost ($)</t>
  </si>
  <si>
    <t xml:space="preserve">BASE CONTRACT COSTS </t>
  </si>
  <si>
    <t>Task 1: General Project Management</t>
  </si>
  <si>
    <t>LS</t>
  </si>
  <si>
    <t>Task 2: System Documentation</t>
  </si>
  <si>
    <t>Task 3: Environments</t>
  </si>
  <si>
    <t>Task 4: System Development, Configuration, and Testing</t>
  </si>
  <si>
    <t>Task 5: Training Services</t>
  </si>
  <si>
    <t>Task 6: Production Deployment</t>
  </si>
  <si>
    <t>Total Base Contract System Costs</t>
  </si>
  <si>
    <t>THIRD PARTY COSTS DETAILS</t>
  </si>
  <si>
    <t>Third Party Cost Details 1</t>
  </si>
  <si>
    <t>Third Party Cost Details 2</t>
  </si>
  <si>
    <t>Third Party Cost Details 3</t>
  </si>
  <si>
    <t>Third Party Cost Details 4</t>
  </si>
  <si>
    <t>Third Party Cost Details 5</t>
  </si>
  <si>
    <t>Total Third Party Costs</t>
  </si>
  <si>
    <t>Sheet 3</t>
  </si>
  <si>
    <t>Base Contract and Optional Years Costs (Sheet 3-1)</t>
  </si>
  <si>
    <t>Description of Maintenance Cost Item</t>
  </si>
  <si>
    <t xml:space="preserve"> Total 
Monthly Cost ($)</t>
  </si>
  <si>
    <t xml:space="preserve"> Total 
Annual Cost ($)</t>
  </si>
  <si>
    <t xml:space="preserve">Year 1 of Maintenance </t>
  </si>
  <si>
    <t xml:space="preserve">Year 2 of Maintenance </t>
  </si>
  <si>
    <t>Year 3 of Maintenance</t>
  </si>
  <si>
    <t>Year 4 of Maintenance</t>
  </si>
  <si>
    <t>Year 5 of Maintenance</t>
  </si>
  <si>
    <t>Total Base Contract Cost (Maintenance Years 1-5)</t>
  </si>
  <si>
    <t>OPTIONAL YEARS COSTS</t>
  </si>
  <si>
    <t>Optional Year 6 of Maintenance</t>
  </si>
  <si>
    <t>Optional Year 7 of Maintenance</t>
  </si>
  <si>
    <t>Optional Year 8 of Maintenance</t>
  </si>
  <si>
    <t>Optional Year 9 of Maintenance</t>
  </si>
  <si>
    <t>Optional Year 10 of Maintenance</t>
  </si>
  <si>
    <t>Total Optional Years Cost (Maintenance Years 6-10)</t>
  </si>
  <si>
    <t>DESCRIPTION OF ITEMS</t>
  </si>
  <si>
    <t>TOTAL MONTHLY  COST ($)</t>
  </si>
  <si>
    <t>BASE CONTRACT - MONTHLY MAINTENANCE AND SOFTWARE SUPPORT SERVICES FEES</t>
  </si>
  <si>
    <t>Software Maintenance</t>
  </si>
  <si>
    <t>Technical Support</t>
  </si>
  <si>
    <t>System Monitoring</t>
  </si>
  <si>
    <t>Licensing and Subscription Fees</t>
  </si>
  <si>
    <t>OPTIONAL YEARS - MONTHLY MAINTENANCE AND SOFTWARE SUPPORT SERVICES FEES</t>
  </si>
  <si>
    <t>Sheet 4</t>
  </si>
  <si>
    <t>STAFF POSITION/CLASSIFICATION</t>
  </si>
  <si>
    <t>LOADED HOURLY RATE</t>
  </si>
  <si>
    <t>Project Manager</t>
  </si>
  <si>
    <t>Solution Architect</t>
  </si>
  <si>
    <t>Technical Lead</t>
  </si>
  <si>
    <t>Security Specialist</t>
  </si>
  <si>
    <t>Software Developer</t>
  </si>
  <si>
    <t>Customer Service/Training Lead</t>
  </si>
  <si>
    <t>Payment Number</t>
  </si>
  <si>
    <t>A. Milestone Based Payments</t>
  </si>
  <si>
    <t>% Paid*</t>
  </si>
  <si>
    <t>Cum. % Paid*</t>
  </si>
  <si>
    <t>Estimated $ Paid~</t>
  </si>
  <si>
    <t>Estimate Cum. $ Paid~</t>
  </si>
  <si>
    <t>Baseline Project Management Plan</t>
  </si>
  <si>
    <t>Initial Systems Documentation</t>
  </si>
  <si>
    <t>Development and Initial Testing</t>
  </si>
  <si>
    <t>User Acceptance Testing</t>
  </si>
  <si>
    <t>User Acceptance Testing Remediation</t>
  </si>
  <si>
    <t>Final Acceptance Testing</t>
  </si>
  <si>
    <t>Training Services and Documentation</t>
  </si>
  <si>
    <t>Final Deployment/Go Live</t>
  </si>
  <si>
    <t>Branded Card Package Design and Set Up</t>
  </si>
  <si>
    <t>Basic Platform Set Up: Integration with Next-Gen CTB Program Management Platform</t>
  </si>
  <si>
    <t>Number of Cards</t>
  </si>
  <si>
    <t>Cost Per Card ($)</t>
  </si>
  <si>
    <t>Total Base Contract - Monthly Maintenance and Software Support Services</t>
  </si>
  <si>
    <t>Total Optional Years - Monthly Maintenance and Software Support Services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</si>
  <si>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</si>
  <si>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</si>
  <si>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</si>
  <si>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</si>
  <si>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</si>
  <si>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</si>
  <si>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</si>
  <si>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</si>
  <si>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</si>
  <si>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</si>
  <si>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Physical Card Production Fee</t>
  </si>
  <si>
    <t>Virtual Card Production Fee</t>
  </si>
  <si>
    <t>Card Reload/Unload Processing Fee</t>
  </si>
  <si>
    <t>Cost ($)</t>
  </si>
  <si>
    <t>Production and Processing Fees - For Evaluation Purposes (Maintenance Years 1 - 5)</t>
  </si>
  <si>
    <t>Physical Card Production Fees - For Evaluation Purposes (Maintenance Years 6 - 10)</t>
  </si>
  <si>
    <t>Assumed Number of Annual Cards</t>
  </si>
  <si>
    <t>Annual Cost - For Evaluation</t>
  </si>
  <si>
    <t>Sheet 4-1</t>
  </si>
  <si>
    <t>Total Base &amp; Optional Maintenance and Software Support Services Years (Maintenance Years 1-10)</t>
  </si>
  <si>
    <t>Debit Card Processing Service Fees (Sheet 4) (Maintenance Years 6 - 10 )</t>
  </si>
  <si>
    <t>Sheet 3-1</t>
  </si>
  <si>
    <t>Sheet 5</t>
  </si>
  <si>
    <t>Additional Services Rates</t>
  </si>
  <si>
    <t>Sheet 6</t>
  </si>
  <si>
    <t>Milestone Payment Schedule</t>
  </si>
  <si>
    <t>Total Base &amp; Optional Years Cost (Maintenance Years 1-10)</t>
  </si>
  <si>
    <t>Total Base Contract Cost 
(Maintenance Years 1 - 5)</t>
  </si>
  <si>
    <t>Total Optional Years Cost 
(Maintenance Years 6-10)</t>
  </si>
  <si>
    <t>Systems Costs</t>
  </si>
  <si>
    <t>Payments for System Costs</t>
  </si>
  <si>
    <t xml:space="preserve">Cost Summary </t>
  </si>
  <si>
    <t>System Costs</t>
  </si>
  <si>
    <t>Maintenance &amp; Licensing</t>
  </si>
  <si>
    <t>Maintenance &amp; Licensing Detail</t>
  </si>
  <si>
    <t>Debit Card Costs</t>
  </si>
  <si>
    <t>Debit Car Detail</t>
  </si>
  <si>
    <t>OPTIONAL NOTES</t>
  </si>
  <si>
    <t>DESCRIPTION OF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</si>
</sst>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\ \ @"/>
    <numFmt numFmtId="165" formatCode="_-* #,##0_-;\-* #,##0_-;_-* &quot;-&quot;_-;_-@_-"/>
    <numFmt numFmtId="166" formatCode="_-* #,##0.00_-;\-* #,##0.00_-;_-* &quot;-&quot;??_-;_-@_-"/>
    <numFmt numFmtId="167" formatCode="_-&quot;£&quot;* #,##0_-;\-&quot;£&quot;* #,##0_-;_-&quot;£&quot;* &quot;-&quot;_-;_-@_-"/>
    <numFmt numFmtId="168" formatCode="_-&quot;£&quot;* #,##0.00_-;\-&quot;£&quot;* #,##0.00_-;_-&quot;£&quot;* &quot;-&quot;??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indexed="10"/>
      <name val="Arial Narrow"/>
      <family val="2"/>
    </font>
    <font>
      <sz val="10"/>
      <color rgb="FF000000"/>
      <name val="Arial Narrow"/>
      <family val="2"/>
    </font>
    <font>
      <i/>
      <sz val="10"/>
      <name val="Arial Narrow"/>
      <family val="2"/>
    </font>
    <font>
      <i/>
      <sz val="10"/>
      <color indexed="10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3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42" fontId="6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42" fontId="6" fillId="6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center" wrapText="1"/>
    </xf>
    <xf numFmtId="42" fontId="6" fillId="0" borderId="0" xfId="0" applyNumberFormat="1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7" applyFont="1" applyFill="1" applyBorder="1" applyAlignment="1">
      <alignment horizontal="center" vertical="center"/>
    </xf>
    <xf numFmtId="0" fontId="6" fillId="4" borderId="4" xfId="7" applyFont="1" applyFill="1" applyBorder="1" applyAlignment="1">
      <alignment horizontal="center" vertical="center" wrapText="1"/>
    </xf>
    <xf numFmtId="0" fontId="6" fillId="6" borderId="4" xfId="7" applyFont="1" applyFill="1" applyBorder="1" applyAlignment="1">
      <alignment vertical="center" wrapText="1"/>
    </xf>
    <xf numFmtId="0" fontId="6" fillId="6" borderId="4" xfId="7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0" xfId="7" applyFont="1"/>
    <xf numFmtId="0" fontId="6" fillId="0" borderId="0" xfId="0" applyFont="1" applyProtection="1">
      <protection locked="0"/>
    </xf>
    <xf numFmtId="0" fontId="6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 wrapText="1"/>
    </xf>
    <xf numFmtId="0" fontId="6" fillId="0" borderId="0" xfId="0" applyFont="1"/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0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 wrapText="1"/>
    </xf>
    <xf numFmtId="42" fontId="6" fillId="0" borderId="4" xfId="0" applyNumberFormat="1" applyFont="1" applyBorder="1"/>
    <xf numFmtId="10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3" xfId="0" applyFont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0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4" fontId="8" fillId="7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42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164" fontId="6" fillId="0" borderId="4" xfId="7" applyNumberFormat="1" applyFont="1" applyBorder="1" applyAlignment="1">
      <alignment horizontal="left" vertical="center"/>
    </xf>
    <xf numFmtId="164" fontId="6" fillId="5" borderId="4" xfId="7" applyNumberFormat="1" applyFont="1" applyFill="1" applyBorder="1" applyAlignment="1">
      <alignment horizontal="right" vertical="center"/>
    </xf>
    <xf numFmtId="42" fontId="6" fillId="0" borderId="4" xfId="7" applyNumberFormat="1" applyFont="1" applyBorder="1" applyAlignment="1">
      <alignment horizontal="right" vertical="center"/>
    </xf>
    <xf numFmtId="0" fontId="13" fillId="7" borderId="11" xfId="9" applyFont="1" applyFill="1" applyBorder="1" applyAlignment="1" applyProtection="1">
      <alignment horizontal="left" vertical="center"/>
      <protection locked="0"/>
    </xf>
    <xf numFmtId="0" fontId="6" fillId="0" borderId="0" xfId="0" applyFont="1" applyFill="1"/>
    <xf numFmtId="42" fontId="6" fillId="0" borderId="0" xfId="0" applyNumberFormat="1" applyFont="1"/>
    <xf numFmtId="0" fontId="8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0" xfId="0" applyFont="1" applyProtection="1"/>
    <xf numFmtId="0" fontId="8" fillId="0" borderId="0" xfId="0" applyFont="1" applyAlignment="1" applyProtection="1">
      <alignment horizontal="left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4" fontId="3" fillId="9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indent="1"/>
    </xf>
    <xf numFmtId="164" fontId="3" fillId="5" borderId="4" xfId="0" applyNumberFormat="1" applyFont="1" applyFill="1" applyBorder="1" applyAlignment="1" applyProtection="1">
      <alignment horizontal="right" vertical="center" wrapText="1"/>
    </xf>
    <xf numFmtId="164" fontId="3" fillId="5" borderId="4" xfId="0" applyNumberFormat="1" applyFont="1" applyFill="1" applyBorder="1" applyAlignment="1" applyProtection="1">
      <alignment horizontal="right" vertical="center" wrapText="1"/>
    </xf>
    <xf numFmtId="164" fontId="6" fillId="6" borderId="4" xfId="0" applyNumberFormat="1" applyFont="1" applyFill="1" applyBorder="1" applyAlignment="1" applyProtection="1">
      <alignment horizontal="center" vertical="center" wrapText="1"/>
    </xf>
    <xf numFmtId="164" fontId="3" fillId="6" borderId="4" xfId="0" applyNumberFormat="1" applyFont="1" applyFill="1" applyBorder="1" applyAlignment="1" applyProtection="1">
      <alignment horizontal="right" vertical="center" wrapText="1"/>
    </xf>
    <xf numFmtId="42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42" fontId="6" fillId="6" borderId="4" xfId="0" applyNumberFormat="1" applyFont="1" applyFill="1" applyBorder="1" applyAlignment="1" applyProtection="1">
      <alignment horizontal="center" wrapText="1"/>
    </xf>
    <xf numFmtId="0" fontId="14" fillId="7" borderId="4" xfId="0" applyFont="1" applyFill="1" applyBorder="1" applyAlignment="1" applyProtection="1">
      <alignment horizontal="left" vertical="center" wrapText="1" indent="1"/>
      <protection locked="0"/>
    </xf>
    <xf numFmtId="49" fontId="8" fillId="7" borderId="4" xfId="0" applyNumberFormat="1" applyFont="1" applyFill="1" applyBorder="1" applyAlignment="1" applyProtection="1">
      <alignment horizontal="right" vertical="center"/>
      <protection locked="0"/>
    </xf>
    <xf numFmtId="42" fontId="6" fillId="6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7" xfId="0" applyFont="1" applyBorder="1" applyProtection="1"/>
    <xf numFmtId="0" fontId="6" fillId="6" borderId="4" xfId="0" applyFont="1" applyFill="1" applyBorder="1" applyAlignment="1" applyProtection="1">
      <alignment horizontal="right" vertical="center" wrapText="1"/>
    </xf>
    <xf numFmtId="3" fontId="6" fillId="6" borderId="3" xfId="0" applyNumberFormat="1" applyFont="1" applyFill="1" applyBorder="1" applyAlignment="1" applyProtection="1">
      <alignment horizontal="center" vertical="center" wrapText="1"/>
    </xf>
    <xf numFmtId="3" fontId="6" fillId="6" borderId="7" xfId="0" applyNumberFormat="1" applyFont="1" applyFill="1" applyBorder="1" applyAlignment="1" applyProtection="1">
      <alignment horizontal="center" vertical="center" wrapText="1"/>
    </xf>
    <xf numFmtId="3" fontId="6" fillId="6" borderId="8" xfId="0" applyNumberFormat="1" applyFont="1" applyFill="1" applyBorder="1" applyAlignment="1" applyProtection="1">
      <alignment horizontal="center" vertical="center" wrapText="1"/>
    </xf>
    <xf numFmtId="3" fontId="6" fillId="6" borderId="5" xfId="0" applyNumberFormat="1" applyFont="1" applyFill="1" applyBorder="1" applyAlignment="1" applyProtection="1">
      <alignment horizontal="center" vertical="center" wrapText="1"/>
    </xf>
    <xf numFmtId="3" fontId="6" fillId="6" borderId="6" xfId="0" applyNumberFormat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42" fontId="6" fillId="0" borderId="4" xfId="0" applyNumberFormat="1" applyFont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right" vertical="center" wrapText="1"/>
    </xf>
    <xf numFmtId="0" fontId="6" fillId="5" borderId="6" xfId="0" applyFont="1" applyFill="1" applyBorder="1" applyAlignment="1" applyProtection="1">
      <alignment horizontal="right" vertical="center" wrapText="1"/>
    </xf>
    <xf numFmtId="0" fontId="3" fillId="5" borderId="4" xfId="0" applyFont="1" applyFill="1" applyBorder="1" applyAlignment="1" applyProtection="1">
      <alignment vertical="center" wrapText="1"/>
    </xf>
    <xf numFmtId="42" fontId="6" fillId="0" borderId="4" xfId="0" applyNumberFormat="1" applyFont="1" applyBorder="1" applyAlignment="1" applyProtection="1">
      <alignment vertical="center"/>
    </xf>
    <xf numFmtId="0" fontId="3" fillId="10" borderId="4" xfId="0" applyFont="1" applyFill="1" applyBorder="1" applyAlignment="1" applyProtection="1">
      <alignment vertical="center" wrapText="1"/>
    </xf>
  </cellXfs>
  <cellStyles count="10">
    <cellStyle name="Dezimal [0]_Compiling Utility Macros" xfId="1" xr:uid="{00000000-0005-0000-0000-000000000000}"/>
    <cellStyle name="Dezimal_Compiling Utility Macros" xfId="2" xr:uid="{00000000-0005-0000-0000-000001000000}"/>
    <cellStyle name="Normal" xfId="0" builtinId="0"/>
    <cellStyle name="Normal 2" xfId="6" xr:uid="{00000000-0005-0000-0000-000003000000}"/>
    <cellStyle name="Normal 2 2" xfId="7" xr:uid="{00000000-0005-0000-0000-000004000000}"/>
    <cellStyle name="Normal 2 2 2" xfId="9" xr:uid="{09F69A98-E158-4AE1-9E02-7A0C24123730}"/>
    <cellStyle name="Normal 3" xfId="8" xr:uid="{00000000-0005-0000-0000-000005000000}"/>
    <cellStyle name="Standard_Anpassen der Amortisation" xfId="3" xr:uid="{00000000-0005-0000-0000-000006000000}"/>
    <cellStyle name="Währung [0]_Compiling Utility Macros" xfId="4" xr:uid="{00000000-0005-0000-0000-000007000000}"/>
    <cellStyle name="Währung_Compiling Utility Macros" xfId="5" xr:uid="{00000000-0005-0000-0000-000008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FFFFCC"/>
      <color rgb="FFFFFF00"/>
      <color rgb="FF339966"/>
      <color rgb="FFE6B8B7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8"/>
  <sheetViews>
    <sheetView tabSelected="1" zoomScaleNormal="100" workbookViewId="0">
      <selection activeCell="B19" sqref="B19"/>
    </sheetView>
  </sheetViews>
  <sheetFormatPr defaultColWidth="9.109375" defaultRowHeight="13.8" x14ac:dyDescent="0.3"/>
  <cols>
    <col min="1" max="1" width="2.6640625" style="17" customWidth="1"/>
    <col min="2" max="2" width="80.6640625" style="17" customWidth="1"/>
    <col min="3" max="3" width="20.6640625" style="17" customWidth="1"/>
    <col min="4" max="16384" width="9.109375" style="17"/>
  </cols>
  <sheetData>
    <row r="1" spans="1:3" ht="35.25" customHeight="1" x14ac:dyDescent="0.3">
      <c r="A1" s="58" t="s">
        <v>0</v>
      </c>
      <c r="B1" s="58"/>
      <c r="C1" s="58"/>
    </row>
    <row r="2" spans="1:3" ht="22.5" customHeight="1" x14ac:dyDescent="0.3">
      <c r="A2" s="58" t="s">
        <v>1</v>
      </c>
      <c r="B2" s="58"/>
      <c r="C2" s="58"/>
    </row>
    <row r="3" spans="1:3" ht="22.5" customHeight="1" x14ac:dyDescent="0.3">
      <c r="A3" s="58" t="s">
        <v>123</v>
      </c>
      <c r="B3" s="58"/>
      <c r="C3" s="58"/>
    </row>
    <row r="4" spans="1:3" s="24" customFormat="1" ht="30" customHeight="1" x14ac:dyDescent="0.25">
      <c r="A4" s="60" t="s">
        <v>2</v>
      </c>
      <c r="B4" s="60"/>
      <c r="C4" s="7" t="s">
        <v>3</v>
      </c>
    </row>
    <row r="5" spans="1:3" s="24" customFormat="1" ht="30" customHeight="1" x14ac:dyDescent="0.25">
      <c r="A5" s="61" t="s">
        <v>4</v>
      </c>
      <c r="B5" s="61"/>
      <c r="C5" s="3"/>
    </row>
    <row r="6" spans="1:3" s="24" customFormat="1" ht="30" customHeight="1" x14ac:dyDescent="0.25">
      <c r="A6" s="57" t="s">
        <v>5</v>
      </c>
      <c r="B6" s="57"/>
      <c r="C6" s="1">
        <f>'2-System Costs'!D12</f>
        <v>0</v>
      </c>
    </row>
    <row r="7" spans="1:3" s="24" customFormat="1" ht="30" customHeight="1" x14ac:dyDescent="0.25">
      <c r="A7" s="57" t="s">
        <v>6</v>
      </c>
      <c r="B7" s="57"/>
      <c r="C7" s="1">
        <f>'3-Maint &amp; Licensing'!D12</f>
        <v>0</v>
      </c>
    </row>
    <row r="8" spans="1:3" s="24" customFormat="1" ht="30" customHeight="1" x14ac:dyDescent="0.25">
      <c r="A8" s="57" t="s">
        <v>7</v>
      </c>
      <c r="B8" s="57"/>
      <c r="C8" s="1">
        <f>'4 - Debit Card Costs'!C9</f>
        <v>0</v>
      </c>
    </row>
    <row r="9" spans="1:3" s="24" customFormat="1" ht="30" customHeight="1" x14ac:dyDescent="0.25">
      <c r="A9" s="56" t="s">
        <v>8</v>
      </c>
      <c r="B9" s="56"/>
      <c r="C9" s="1">
        <f>+C6+C7</f>
        <v>0</v>
      </c>
    </row>
    <row r="10" spans="1:3" s="24" customFormat="1" ht="30" customHeight="1" x14ac:dyDescent="0.25">
      <c r="A10" s="59" t="s">
        <v>9</v>
      </c>
      <c r="B10" s="59"/>
      <c r="C10" s="4"/>
    </row>
    <row r="11" spans="1:3" s="24" customFormat="1" ht="30" customHeight="1" x14ac:dyDescent="0.25">
      <c r="A11" s="57" t="s">
        <v>10</v>
      </c>
      <c r="B11" s="57"/>
      <c r="C11" s="1">
        <f>'3-Maint &amp; Licensing'!D19</f>
        <v>0</v>
      </c>
    </row>
    <row r="12" spans="1:3" s="24" customFormat="1" ht="30" customHeight="1" x14ac:dyDescent="0.25">
      <c r="A12" s="57" t="s">
        <v>112</v>
      </c>
      <c r="B12" s="57"/>
      <c r="C12" s="1">
        <f>'4 - Debit Card Costs'!C12</f>
        <v>0</v>
      </c>
    </row>
    <row r="13" spans="1:3" s="24" customFormat="1" ht="30" customHeight="1" x14ac:dyDescent="0.25">
      <c r="A13" s="56" t="s">
        <v>11</v>
      </c>
      <c r="B13" s="56"/>
      <c r="C13" s="1">
        <f>+C11+C12</f>
        <v>0</v>
      </c>
    </row>
    <row r="14" spans="1:3" ht="12.75" customHeight="1" x14ac:dyDescent="0.3">
      <c r="A14" s="5"/>
      <c r="B14" s="5"/>
      <c r="C14" s="6"/>
    </row>
    <row r="17" spans="1:3" x14ac:dyDescent="0.3">
      <c r="A17" s="25"/>
      <c r="B17" s="26"/>
      <c r="C17" s="27" t="s">
        <v>12</v>
      </c>
    </row>
    <row r="18" spans="1:3" x14ac:dyDescent="0.3">
      <c r="B18" s="28"/>
      <c r="C18" s="27"/>
    </row>
    <row r="19" spans="1:3" ht="50.25" customHeight="1" x14ac:dyDescent="0.3">
      <c r="B19" s="53"/>
      <c r="C19" s="52"/>
    </row>
    <row r="20" spans="1:3" ht="24" customHeight="1" x14ac:dyDescent="0.3">
      <c r="B20" s="29" t="s">
        <v>13</v>
      </c>
      <c r="C20" s="30" t="s">
        <v>14</v>
      </c>
    </row>
    <row r="21" spans="1:3" x14ac:dyDescent="0.3">
      <c r="B21" s="31" t="s">
        <v>15</v>
      </c>
    </row>
    <row r="22" spans="1:3" x14ac:dyDescent="0.3">
      <c r="B22" s="32"/>
    </row>
    <row r="23" spans="1:3" x14ac:dyDescent="0.3">
      <c r="B23" s="32"/>
    </row>
    <row r="24" spans="1:3" x14ac:dyDescent="0.3">
      <c r="B24" s="32"/>
    </row>
    <row r="25" spans="1:3" x14ac:dyDescent="0.3">
      <c r="B25" s="32"/>
    </row>
    <row r="26" spans="1:3" x14ac:dyDescent="0.3">
      <c r="B26" s="32"/>
    </row>
    <row r="27" spans="1:3" x14ac:dyDescent="0.3">
      <c r="B27" s="14"/>
    </row>
    <row r="28" spans="1:3" x14ac:dyDescent="0.3">
      <c r="B28" s="14"/>
    </row>
  </sheetData>
  <sheetProtection algorithmName="SHA-512" hashValue="jag/aLOphbIkeTBJ7lwSGVaAKSjIFhaaj57+F3rwg+HecEV8IZ8jchZTjy83py5TXXxaMwWlaaejO7kn/qFzmQ==" saltValue="COk+2ATvSDkPNH5HtSdSKA==" spinCount="100000" sheet="1" objects="1" scenarios="1"/>
  <mergeCells count="13">
    <mergeCell ref="A13:B13"/>
    <mergeCell ref="A11:B11"/>
    <mergeCell ref="A12:B12"/>
    <mergeCell ref="A8:B8"/>
    <mergeCell ref="A1:C1"/>
    <mergeCell ref="A10:B10"/>
    <mergeCell ref="A9:B9"/>
    <mergeCell ref="A2:C2"/>
    <mergeCell ref="A3:C3"/>
    <mergeCell ref="A4:B4"/>
    <mergeCell ref="A6:B6"/>
    <mergeCell ref="A5:B5"/>
    <mergeCell ref="A7:B7"/>
  </mergeCells>
  <phoneticPr fontId="2" type="noConversion"/>
  <printOptions horizontalCentered="1"/>
  <pageMargins left="0.5" right="0.5" top="0.75" bottom="0.75" header="0.5" footer="0.25"/>
  <pageSetup scale="92" orientation="portrait" horizontalDpi="300" verticalDpi="300" r:id="rId1"/>
  <headerFooter alignWithMargins="0">
    <oddFooter>&amp;C&amp;"Calibri,Regular"&amp;9Page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19"/>
  <sheetViews>
    <sheetView zoomScaleNormal="100" zoomScaleSheetLayoutView="68" workbookViewId="0">
      <selection sqref="A1:D1"/>
    </sheetView>
  </sheetViews>
  <sheetFormatPr defaultColWidth="45.109375" defaultRowHeight="13.8" x14ac:dyDescent="0.3"/>
  <cols>
    <col min="1" max="1" width="6.88671875" style="14" customWidth="1"/>
    <col min="2" max="2" width="48.5546875" style="14" customWidth="1"/>
    <col min="3" max="3" width="7.109375" style="14" customWidth="1"/>
    <col min="4" max="4" width="18.6640625" style="14" customWidth="1"/>
    <col min="5" max="5" width="54.33203125" style="14" customWidth="1"/>
    <col min="6" max="16384" width="45.109375" style="14"/>
  </cols>
  <sheetData>
    <row r="1" spans="1:5" ht="35.25" customHeight="1" x14ac:dyDescent="0.3">
      <c r="A1" s="83" t="s">
        <v>0</v>
      </c>
      <c r="B1" s="83"/>
      <c r="C1" s="83"/>
      <c r="D1" s="83"/>
    </row>
    <row r="2" spans="1:5" s="82" customFormat="1" ht="23.25" customHeight="1" x14ac:dyDescent="0.25">
      <c r="A2" s="83" t="s">
        <v>16</v>
      </c>
      <c r="B2" s="83"/>
      <c r="C2" s="83"/>
      <c r="D2" s="83"/>
    </row>
    <row r="3" spans="1:5" s="82" customFormat="1" ht="23.25" customHeight="1" x14ac:dyDescent="0.25">
      <c r="A3" s="83" t="s">
        <v>124</v>
      </c>
      <c r="B3" s="83"/>
      <c r="C3" s="83"/>
      <c r="D3" s="83"/>
    </row>
    <row r="4" spans="1:5" s="82" customFormat="1" ht="51.9" customHeight="1" x14ac:dyDescent="0.25">
      <c r="A4" s="84" t="s">
        <v>17</v>
      </c>
      <c r="B4" s="84" t="s">
        <v>18</v>
      </c>
      <c r="C4" s="84" t="s">
        <v>19</v>
      </c>
      <c r="D4" s="84" t="s">
        <v>20</v>
      </c>
    </row>
    <row r="5" spans="1:5" s="82" customFormat="1" ht="30" customHeight="1" x14ac:dyDescent="0.25">
      <c r="A5" s="85" t="s">
        <v>21</v>
      </c>
      <c r="B5" s="85"/>
      <c r="C5" s="86"/>
      <c r="D5" s="86"/>
    </row>
    <row r="6" spans="1:5" ht="20.100000000000001" customHeight="1" x14ac:dyDescent="0.3">
      <c r="A6" s="75">
        <v>1</v>
      </c>
      <c r="B6" s="76" t="s">
        <v>22</v>
      </c>
      <c r="C6" s="75" t="s">
        <v>23</v>
      </c>
      <c r="D6" s="40">
        <v>0</v>
      </c>
      <c r="E6" s="82"/>
    </row>
    <row r="7" spans="1:5" ht="20.100000000000001" customHeight="1" x14ac:dyDescent="0.3">
      <c r="A7" s="75">
        <f>+A6+1</f>
        <v>2</v>
      </c>
      <c r="B7" s="76" t="s">
        <v>24</v>
      </c>
      <c r="C7" s="75" t="s">
        <v>23</v>
      </c>
      <c r="D7" s="40">
        <v>0</v>
      </c>
      <c r="E7" s="82"/>
    </row>
    <row r="8" spans="1:5" ht="20.100000000000001" customHeight="1" x14ac:dyDescent="0.3">
      <c r="A8" s="75">
        <f t="shared" ref="A8:A11" si="0">A7+1</f>
        <v>3</v>
      </c>
      <c r="B8" s="76" t="s">
        <v>25</v>
      </c>
      <c r="C8" s="75" t="s">
        <v>23</v>
      </c>
      <c r="D8" s="40">
        <v>0</v>
      </c>
    </row>
    <row r="9" spans="1:5" ht="20.100000000000001" customHeight="1" x14ac:dyDescent="0.3">
      <c r="A9" s="75">
        <f t="shared" si="0"/>
        <v>4</v>
      </c>
      <c r="B9" s="76" t="s">
        <v>26</v>
      </c>
      <c r="C9" s="75" t="s">
        <v>23</v>
      </c>
      <c r="D9" s="40">
        <v>0</v>
      </c>
    </row>
    <row r="10" spans="1:5" ht="20.100000000000001" customHeight="1" x14ac:dyDescent="0.3">
      <c r="A10" s="75">
        <f t="shared" si="0"/>
        <v>5</v>
      </c>
      <c r="B10" s="76" t="s">
        <v>27</v>
      </c>
      <c r="C10" s="75" t="s">
        <v>23</v>
      </c>
      <c r="D10" s="40">
        <v>0</v>
      </c>
    </row>
    <row r="11" spans="1:5" ht="20.100000000000001" customHeight="1" x14ac:dyDescent="0.3">
      <c r="A11" s="75">
        <f t="shared" si="0"/>
        <v>6</v>
      </c>
      <c r="B11" s="76" t="s">
        <v>28</v>
      </c>
      <c r="C11" s="75" t="s">
        <v>23</v>
      </c>
      <c r="D11" s="40">
        <v>0</v>
      </c>
    </row>
    <row r="12" spans="1:5" ht="30" customHeight="1" x14ac:dyDescent="0.3">
      <c r="A12" s="77" t="s">
        <v>29</v>
      </c>
      <c r="B12" s="77"/>
      <c r="C12" s="78"/>
      <c r="D12" s="81">
        <f>SUM(D6:D11)</f>
        <v>0</v>
      </c>
    </row>
    <row r="13" spans="1:5" ht="30" customHeight="1" x14ac:dyDescent="0.3">
      <c r="A13" s="79" t="s">
        <v>30</v>
      </c>
      <c r="B13" s="79"/>
      <c r="C13" s="80"/>
      <c r="D13" s="87"/>
      <c r="E13" s="90" t="s">
        <v>130</v>
      </c>
    </row>
    <row r="14" spans="1:5" ht="20.100000000000001" customHeight="1" x14ac:dyDescent="0.3">
      <c r="A14" s="75">
        <v>7</v>
      </c>
      <c r="B14" s="88" t="s">
        <v>31</v>
      </c>
      <c r="C14" s="75" t="s">
        <v>23</v>
      </c>
      <c r="D14" s="40">
        <v>0</v>
      </c>
      <c r="E14" s="89"/>
    </row>
    <row r="15" spans="1:5" ht="20.100000000000001" customHeight="1" x14ac:dyDescent="0.3">
      <c r="A15" s="75">
        <v>8</v>
      </c>
      <c r="B15" s="88" t="s">
        <v>32</v>
      </c>
      <c r="C15" s="75" t="s">
        <v>23</v>
      </c>
      <c r="D15" s="40">
        <v>0</v>
      </c>
      <c r="E15" s="89"/>
    </row>
    <row r="16" spans="1:5" ht="20.100000000000001" customHeight="1" x14ac:dyDescent="0.3">
      <c r="A16" s="75">
        <v>9</v>
      </c>
      <c r="B16" s="88" t="s">
        <v>33</v>
      </c>
      <c r="C16" s="75" t="s">
        <v>23</v>
      </c>
      <c r="D16" s="40">
        <v>0</v>
      </c>
      <c r="E16" s="89"/>
    </row>
    <row r="17" spans="1:5" ht="20.100000000000001" customHeight="1" x14ac:dyDescent="0.3">
      <c r="A17" s="75">
        <v>10</v>
      </c>
      <c r="B17" s="88" t="s">
        <v>34</v>
      </c>
      <c r="C17" s="75" t="s">
        <v>23</v>
      </c>
      <c r="D17" s="40">
        <v>0</v>
      </c>
      <c r="E17" s="89"/>
    </row>
    <row r="18" spans="1:5" ht="20.100000000000001" customHeight="1" x14ac:dyDescent="0.3">
      <c r="A18" s="75">
        <v>11</v>
      </c>
      <c r="B18" s="88" t="s">
        <v>35</v>
      </c>
      <c r="C18" s="75" t="s">
        <v>23</v>
      </c>
      <c r="D18" s="40">
        <v>0</v>
      </c>
      <c r="E18" s="89"/>
    </row>
    <row r="19" spans="1:5" ht="30" customHeight="1" x14ac:dyDescent="0.3">
      <c r="A19" s="77" t="s">
        <v>36</v>
      </c>
      <c r="B19" s="77"/>
      <c r="C19" s="78"/>
      <c r="D19" s="81">
        <f>SUM(D14:D18)</f>
        <v>0</v>
      </c>
    </row>
  </sheetData>
  <sheetProtection algorithmName="SHA-512" hashValue="xXaxuKl6T0Oh9ODkdI6Cf6JoMUVXeOuIgL1yXfzNz0m0Qf8phHj5doLAwcX/gmbjnpdo5xVx1zPBO9hcowIZUA==" saltValue="Y3mYGzMcOPnmetr+VTe6DA==" spinCount="100000" sheet="1" objects="1" scenarios="1"/>
  <mergeCells count="7">
    <mergeCell ref="A13:B13"/>
    <mergeCell ref="A19:B19"/>
    <mergeCell ref="A2:D2"/>
    <mergeCell ref="A3:D3"/>
    <mergeCell ref="A1:D1"/>
    <mergeCell ref="A12:B12"/>
    <mergeCell ref="A5:B5"/>
  </mergeCells>
  <phoneticPr fontId="2" type="noConversion"/>
  <conditionalFormatting sqref="D6:D11">
    <cfRule type="cellIs" dxfId="2" priority="3" operator="greaterThan">
      <formula>0</formula>
    </cfRule>
  </conditionalFormatting>
  <conditionalFormatting sqref="D14:D18">
    <cfRule type="cellIs" dxfId="1" priority="2" operator="greaterThan">
      <formula>0</formula>
    </cfRule>
  </conditionalFormatting>
  <conditionalFormatting sqref="E14:E18">
    <cfRule type="cellIs" dxfId="0" priority="1" operator="greaterThan">
      <formula>0</formula>
    </cfRule>
  </conditionalFormatting>
  <printOptions horizontalCentered="1"/>
  <pageMargins left="0.5" right="0.5" top="0.75" bottom="0.75" header="0.5" footer="0.25"/>
  <pageSetup fitToHeight="0" orientation="portrait" horizontalDpi="300" verticalDpi="300" r:id="rId1"/>
  <headerFooter alignWithMargins="0">
    <oddFooter>&amp;C&amp;"Calibri,Regular"&amp;9Page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20"/>
  <sheetViews>
    <sheetView zoomScaleNormal="100" workbookViewId="0">
      <selection sqref="A1:D1"/>
    </sheetView>
  </sheetViews>
  <sheetFormatPr defaultColWidth="9.109375" defaultRowHeight="13.8" x14ac:dyDescent="0.3"/>
  <cols>
    <col min="1" max="1" width="9.109375" style="17"/>
    <col min="2" max="2" width="40.6640625" style="17" customWidth="1"/>
    <col min="3" max="4" width="15.6640625" style="17" customWidth="1"/>
    <col min="5" max="16384" width="9.109375" style="17"/>
  </cols>
  <sheetData>
    <row r="1" spans="1:6" ht="35.25" customHeight="1" x14ac:dyDescent="0.3">
      <c r="A1" s="58" t="s">
        <v>0</v>
      </c>
      <c r="B1" s="58"/>
      <c r="C1" s="58"/>
      <c r="D1" s="58"/>
    </row>
    <row r="2" spans="1:6" ht="22.5" customHeight="1" x14ac:dyDescent="0.3">
      <c r="A2" s="58" t="s">
        <v>37</v>
      </c>
      <c r="B2" s="58"/>
      <c r="C2" s="58"/>
      <c r="D2" s="58"/>
    </row>
    <row r="3" spans="1:6" ht="22.5" customHeight="1" x14ac:dyDescent="0.3">
      <c r="A3" s="65" t="s">
        <v>125</v>
      </c>
      <c r="B3" s="65"/>
      <c r="C3" s="65"/>
      <c r="D3" s="65"/>
    </row>
    <row r="4" spans="1:6" ht="39.9" customHeight="1" x14ac:dyDescent="0.3">
      <c r="A4" s="33"/>
      <c r="B4" s="7"/>
      <c r="C4" s="66" t="s">
        <v>38</v>
      </c>
      <c r="D4" s="67"/>
      <c r="E4" s="34"/>
      <c r="F4" s="35"/>
    </row>
    <row r="5" spans="1:6" ht="35.4" customHeight="1" x14ac:dyDescent="0.3">
      <c r="A5" s="2" t="s">
        <v>17</v>
      </c>
      <c r="B5" s="7" t="s">
        <v>39</v>
      </c>
      <c r="C5" s="7" t="s">
        <v>40</v>
      </c>
      <c r="D5" s="7" t="s">
        <v>41</v>
      </c>
    </row>
    <row r="6" spans="1:6" ht="30" customHeight="1" x14ac:dyDescent="0.3">
      <c r="A6" s="63" t="s">
        <v>21</v>
      </c>
      <c r="B6" s="63"/>
      <c r="C6" s="12"/>
      <c r="D6" s="12"/>
    </row>
    <row r="7" spans="1:6" s="24" customFormat="1" ht="21" customHeight="1" x14ac:dyDescent="0.25">
      <c r="A7" s="41">
        <v>1</v>
      </c>
      <c r="B7" s="42" t="s">
        <v>42</v>
      </c>
      <c r="C7" s="1">
        <f>'3-1 Maint &amp; Licensing Detail'!$B$13</f>
        <v>0</v>
      </c>
      <c r="D7" s="1">
        <f>SUM(C7*12)</f>
        <v>0</v>
      </c>
    </row>
    <row r="8" spans="1:6" s="24" customFormat="1" ht="19.95" customHeight="1" x14ac:dyDescent="0.25">
      <c r="A8" s="41">
        <v>2</v>
      </c>
      <c r="B8" s="42" t="s">
        <v>43</v>
      </c>
      <c r="C8" s="1">
        <f>'3-1 Maint &amp; Licensing Detail'!$B$13</f>
        <v>0</v>
      </c>
      <c r="D8" s="1">
        <f>SUM(C8*12)</f>
        <v>0</v>
      </c>
    </row>
    <row r="9" spans="1:6" s="24" customFormat="1" ht="19.95" customHeight="1" x14ac:dyDescent="0.25">
      <c r="A9" s="41">
        <v>3</v>
      </c>
      <c r="B9" s="42" t="s">
        <v>44</v>
      </c>
      <c r="C9" s="1">
        <f>'3-1 Maint &amp; Licensing Detail'!$B$13</f>
        <v>0</v>
      </c>
      <c r="D9" s="1">
        <f>SUM(C9*12)</f>
        <v>0</v>
      </c>
    </row>
    <row r="10" spans="1:6" s="24" customFormat="1" ht="19.95" customHeight="1" x14ac:dyDescent="0.25">
      <c r="A10" s="41">
        <v>4</v>
      </c>
      <c r="B10" s="42" t="s">
        <v>45</v>
      </c>
      <c r="C10" s="1">
        <f>'3-1 Maint &amp; Licensing Detail'!$B$13</f>
        <v>0</v>
      </c>
      <c r="D10" s="1">
        <f>SUM(C10*12)</f>
        <v>0</v>
      </c>
    </row>
    <row r="11" spans="1:6" s="24" customFormat="1" ht="19.95" customHeight="1" x14ac:dyDescent="0.25">
      <c r="A11" s="41">
        <v>5</v>
      </c>
      <c r="B11" s="42" t="s">
        <v>46</v>
      </c>
      <c r="C11" s="1">
        <f>'3-1 Maint &amp; Licensing Detail'!$B$13</f>
        <v>0</v>
      </c>
      <c r="D11" s="1">
        <f>SUM(C11*12)</f>
        <v>0</v>
      </c>
    </row>
    <row r="12" spans="1:6" s="24" customFormat="1" ht="30" customHeight="1" x14ac:dyDescent="0.25">
      <c r="A12" s="56" t="s">
        <v>47</v>
      </c>
      <c r="B12" s="56"/>
      <c r="C12" s="43"/>
      <c r="D12" s="1">
        <f>SUM(D8:D11)</f>
        <v>0</v>
      </c>
    </row>
    <row r="13" spans="1:6" ht="30" customHeight="1" x14ac:dyDescent="0.3">
      <c r="A13" s="62" t="s">
        <v>48</v>
      </c>
      <c r="B13" s="62"/>
      <c r="C13" s="12"/>
      <c r="D13" s="12"/>
    </row>
    <row r="14" spans="1:6" s="24" customFormat="1" ht="19.95" customHeight="1" x14ac:dyDescent="0.25">
      <c r="A14" s="41">
        <v>1</v>
      </c>
      <c r="B14" s="42" t="s">
        <v>49</v>
      </c>
      <c r="C14" s="1">
        <f>'3-1 Maint &amp; Licensing Detail'!$B$22</f>
        <v>0</v>
      </c>
      <c r="D14" s="1">
        <f>SUM(C14*12)</f>
        <v>0</v>
      </c>
    </row>
    <row r="15" spans="1:6" s="24" customFormat="1" ht="19.95" customHeight="1" x14ac:dyDescent="0.25">
      <c r="A15" s="41">
        <v>2</v>
      </c>
      <c r="B15" s="42" t="s">
        <v>50</v>
      </c>
      <c r="C15" s="1">
        <f>'3-1 Maint &amp; Licensing Detail'!$B$22</f>
        <v>0</v>
      </c>
      <c r="D15" s="1">
        <f>SUM(C15*12)</f>
        <v>0</v>
      </c>
    </row>
    <row r="16" spans="1:6" s="24" customFormat="1" ht="19.95" customHeight="1" x14ac:dyDescent="0.25">
      <c r="A16" s="41">
        <v>3</v>
      </c>
      <c r="B16" s="42" t="s">
        <v>51</v>
      </c>
      <c r="C16" s="1">
        <f>'3-1 Maint &amp; Licensing Detail'!$B$22</f>
        <v>0</v>
      </c>
      <c r="D16" s="1">
        <f>SUM(C16*12)</f>
        <v>0</v>
      </c>
    </row>
    <row r="17" spans="1:4" s="24" customFormat="1" ht="19.95" customHeight="1" x14ac:dyDescent="0.25">
      <c r="A17" s="41">
        <v>4</v>
      </c>
      <c r="B17" s="42" t="s">
        <v>52</v>
      </c>
      <c r="C17" s="1">
        <f>'3-1 Maint &amp; Licensing Detail'!$B$22</f>
        <v>0</v>
      </c>
      <c r="D17" s="1">
        <f>SUM(C17*12)</f>
        <v>0</v>
      </c>
    </row>
    <row r="18" spans="1:4" s="24" customFormat="1" ht="19.95" customHeight="1" x14ac:dyDescent="0.25">
      <c r="A18" s="41">
        <v>5</v>
      </c>
      <c r="B18" s="42" t="s">
        <v>53</v>
      </c>
      <c r="C18" s="1">
        <f>'3-1 Maint &amp; Licensing Detail'!$B$22</f>
        <v>0</v>
      </c>
      <c r="D18" s="1">
        <f>SUM(C18*12)</f>
        <v>0</v>
      </c>
    </row>
    <row r="19" spans="1:4" s="24" customFormat="1" ht="30" customHeight="1" x14ac:dyDescent="0.25">
      <c r="A19" s="56" t="s">
        <v>54</v>
      </c>
      <c r="B19" s="56"/>
      <c r="C19" s="43"/>
      <c r="D19" s="1">
        <f>SUM(D14:D18)</f>
        <v>0</v>
      </c>
    </row>
    <row r="20" spans="1:4" s="24" customFormat="1" ht="30" customHeight="1" x14ac:dyDescent="0.25">
      <c r="A20" s="64" t="s">
        <v>111</v>
      </c>
      <c r="B20" s="64"/>
      <c r="C20" s="43"/>
      <c r="D20" s="1">
        <f>+D19+D12</f>
        <v>0</v>
      </c>
    </row>
  </sheetData>
  <sheetProtection algorithmName="SHA-512" hashValue="C3Adc0Vg011Nm6xmc8Qr/DU4aiV4UXO21xV2lJt0Jpr4A/Aa9jAJtJtqlsd8NWzQfidre433ybKGTmxfUoNOhQ==" saltValue="BUtDKhl3C6HoOxkDAFVApw==" spinCount="100000" sheet="1" objects="1" scenarios="1"/>
  <mergeCells count="9">
    <mergeCell ref="A1:D1"/>
    <mergeCell ref="A12:B12"/>
    <mergeCell ref="A19:B19"/>
    <mergeCell ref="A13:B13"/>
    <mergeCell ref="A20:B20"/>
    <mergeCell ref="A2:D2"/>
    <mergeCell ref="A3:D3"/>
    <mergeCell ref="A6:B6"/>
    <mergeCell ref="C4:D4"/>
  </mergeCells>
  <phoneticPr fontId="2" type="noConversion"/>
  <printOptions horizontalCentered="1"/>
  <pageMargins left="0.5" right="0.5" top="0.75" bottom="0.75" header="0.5" footer="0.25"/>
  <pageSetup fitToHeight="0" orientation="portrait" horizontalDpi="300" verticalDpi="300" r:id="rId1"/>
  <headerFooter alignWithMargins="0">
    <oddFooter>&amp;C&amp;"Calibri,Regular"&amp;9Page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999E-A57D-40B8-8D9A-9C266AD1820D}">
  <sheetPr codeName="Sheet4">
    <pageSetUpPr fitToPage="1"/>
  </sheetPr>
  <dimension ref="A1:C22"/>
  <sheetViews>
    <sheetView zoomScaleNormal="100" workbookViewId="0">
      <selection activeCell="G15" sqref="G15"/>
    </sheetView>
  </sheetViews>
  <sheetFormatPr defaultColWidth="8.88671875" defaultRowHeight="13.8" x14ac:dyDescent="0.3"/>
  <cols>
    <col min="1" max="1" width="52.44140625" style="13" customWidth="1"/>
    <col min="2" max="2" width="14.6640625" style="13" customWidth="1"/>
    <col min="3" max="3" width="39.88671875" style="13" customWidth="1"/>
    <col min="4" max="16384" width="8.88671875" style="13"/>
  </cols>
  <sheetData>
    <row r="1" spans="1:3" ht="35.25" customHeight="1" x14ac:dyDescent="0.3">
      <c r="A1" s="58" t="s">
        <v>0</v>
      </c>
      <c r="B1" s="58"/>
      <c r="C1" s="58"/>
    </row>
    <row r="2" spans="1:3" ht="22.5" customHeight="1" x14ac:dyDescent="0.3">
      <c r="A2" s="69" t="s">
        <v>113</v>
      </c>
      <c r="B2" s="69"/>
      <c r="C2" s="69"/>
    </row>
    <row r="3" spans="1:3" ht="22.5" customHeight="1" x14ac:dyDescent="0.3">
      <c r="A3" s="68" t="s">
        <v>126</v>
      </c>
      <c r="B3" s="68"/>
      <c r="C3" s="68"/>
    </row>
    <row r="4" spans="1:3" ht="30" customHeight="1" x14ac:dyDescent="0.3">
      <c r="A4" s="8" t="s">
        <v>55</v>
      </c>
      <c r="B4" s="9" t="s">
        <v>56</v>
      </c>
      <c r="C4" s="9" t="s">
        <v>129</v>
      </c>
    </row>
    <row r="5" spans="1:3" ht="30" customHeight="1" x14ac:dyDescent="0.3">
      <c r="A5" s="10" t="s">
        <v>57</v>
      </c>
      <c r="B5" s="11"/>
      <c r="C5" s="11"/>
    </row>
    <row r="6" spans="1:3" x14ac:dyDescent="0.3">
      <c r="A6" s="46" t="s">
        <v>58</v>
      </c>
      <c r="B6" s="40">
        <v>0</v>
      </c>
      <c r="C6" s="49"/>
    </row>
    <row r="7" spans="1:3" x14ac:dyDescent="0.3">
      <c r="A7" s="46" t="s">
        <v>59</v>
      </c>
      <c r="B7" s="40">
        <v>0</v>
      </c>
      <c r="C7" s="49"/>
    </row>
    <row r="8" spans="1:3" x14ac:dyDescent="0.3">
      <c r="A8" s="46" t="s">
        <v>60</v>
      </c>
      <c r="B8" s="40">
        <v>0</v>
      </c>
      <c r="C8" s="49"/>
    </row>
    <row r="9" spans="1:3" x14ac:dyDescent="0.3">
      <c r="A9" s="46" t="s">
        <v>61</v>
      </c>
      <c r="B9" s="40">
        <v>0</v>
      </c>
      <c r="C9" s="49"/>
    </row>
    <row r="10" spans="1:3" x14ac:dyDescent="0.3">
      <c r="A10" s="49"/>
      <c r="B10" s="40">
        <v>0</v>
      </c>
      <c r="C10" s="49"/>
    </row>
    <row r="11" spans="1:3" x14ac:dyDescent="0.3">
      <c r="A11" s="49"/>
      <c r="B11" s="40">
        <v>0</v>
      </c>
      <c r="C11" s="49"/>
    </row>
    <row r="12" spans="1:3" x14ac:dyDescent="0.3">
      <c r="A12" s="49"/>
      <c r="B12" s="40">
        <v>0</v>
      </c>
      <c r="C12" s="49"/>
    </row>
    <row r="13" spans="1:3" ht="14.25" customHeight="1" x14ac:dyDescent="0.3">
      <c r="A13" s="47" t="s">
        <v>90</v>
      </c>
      <c r="B13" s="48">
        <f>SUM(B6:B12)</f>
        <v>0</v>
      </c>
      <c r="C13" s="9"/>
    </row>
    <row r="14" spans="1:3" ht="31.5" customHeight="1" x14ac:dyDescent="0.3">
      <c r="A14" s="10" t="s">
        <v>62</v>
      </c>
      <c r="B14" s="11"/>
      <c r="C14" s="11"/>
    </row>
    <row r="15" spans="1:3" x14ac:dyDescent="0.3">
      <c r="A15" s="46" t="s">
        <v>58</v>
      </c>
      <c r="B15" s="40">
        <v>0</v>
      </c>
      <c r="C15" s="49"/>
    </row>
    <row r="16" spans="1:3" x14ac:dyDescent="0.3">
      <c r="A16" s="46" t="s">
        <v>59</v>
      </c>
      <c r="B16" s="40">
        <v>0</v>
      </c>
      <c r="C16" s="49"/>
    </row>
    <row r="17" spans="1:3" x14ac:dyDescent="0.3">
      <c r="A17" s="46" t="s">
        <v>60</v>
      </c>
      <c r="B17" s="40">
        <v>0</v>
      </c>
      <c r="C17" s="49"/>
    </row>
    <row r="18" spans="1:3" x14ac:dyDescent="0.3">
      <c r="A18" s="46" t="s">
        <v>61</v>
      </c>
      <c r="B18" s="40">
        <v>0</v>
      </c>
      <c r="C18" s="49"/>
    </row>
    <row r="19" spans="1:3" x14ac:dyDescent="0.3">
      <c r="A19" s="49"/>
      <c r="B19" s="40">
        <v>0</v>
      </c>
      <c r="C19" s="49"/>
    </row>
    <row r="20" spans="1:3" x14ac:dyDescent="0.3">
      <c r="A20" s="49"/>
      <c r="B20" s="40">
        <v>0</v>
      </c>
      <c r="C20" s="49"/>
    </row>
    <row r="21" spans="1:3" x14ac:dyDescent="0.3">
      <c r="A21" s="49"/>
      <c r="B21" s="40">
        <v>0</v>
      </c>
      <c r="C21" s="49"/>
    </row>
    <row r="22" spans="1:3" x14ac:dyDescent="0.3">
      <c r="A22" s="47" t="s">
        <v>91</v>
      </c>
      <c r="B22" s="48">
        <f>SUM(B15:B21)</f>
        <v>0</v>
      </c>
      <c r="C22" s="9"/>
    </row>
  </sheetData>
  <sheetProtection algorithmName="SHA-512" hashValue="6R4/Y3JGm9Ynh9/W1RHlDcjVPjxNGZYqbhILFlrjvdndOclR2KKNaBjMmLQe/TsHS7MK/DpqFhZlUoaiiyNprw==" saltValue="9WJCpP+d6WwHU3q335yoQg==" spinCount="100000" sheet="1" objects="1" scenarios="1"/>
  <mergeCells count="3">
    <mergeCell ref="A1:C1"/>
    <mergeCell ref="A3:C3"/>
    <mergeCell ref="A2:C2"/>
  </mergeCells>
  <conditionalFormatting sqref="B6:B12 B15:B21">
    <cfRule type="cellIs" dxfId="17" priority="11" operator="greaterThan">
      <formula>0</formula>
    </cfRule>
  </conditionalFormatting>
  <conditionalFormatting sqref="A10:A12">
    <cfRule type="notContainsBlanks" dxfId="16" priority="7">
      <formula>LEN(TRIM(A10))&gt;0</formula>
    </cfRule>
    <cfRule type="notContainsBlanks" dxfId="15" priority="8">
      <formula>LEN(TRIM(A10))&gt;0</formula>
    </cfRule>
  </conditionalFormatting>
  <conditionalFormatting sqref="A19:A21">
    <cfRule type="notContainsBlanks" dxfId="14" priority="5">
      <formula>LEN(TRIM(A19))&gt;0</formula>
    </cfRule>
    <cfRule type="notContainsBlanks" dxfId="13" priority="6">
      <formula>LEN(TRIM(A19))&gt;0</formula>
    </cfRule>
  </conditionalFormatting>
  <conditionalFormatting sqref="C6:C12">
    <cfRule type="notContainsBlanks" dxfId="12" priority="3">
      <formula>LEN(TRIM(C6))&gt;0</formula>
    </cfRule>
    <cfRule type="notContainsBlanks" dxfId="11" priority="4">
      <formula>LEN(TRIM(C6))&gt;0</formula>
    </cfRule>
  </conditionalFormatting>
  <conditionalFormatting sqref="C15:C21">
    <cfRule type="notContainsBlanks" dxfId="10" priority="1">
      <formula>LEN(TRIM(C15))&gt;0</formula>
    </cfRule>
    <cfRule type="notContainsBlanks" dxfId="9" priority="2">
      <formula>LEN(TRIM(C15))&gt;0</formula>
    </cfRule>
  </conditionalFormatting>
  <printOptions horizontalCentered="1"/>
  <pageMargins left="0.5" right="0.5" top="0.75" bottom="0.75" header="0.5" footer="0.25"/>
  <pageSetup scale="91" fitToHeight="0" orientation="portrait" horizontalDpi="300" verticalDpi="300" r:id="rId1"/>
  <headerFooter alignWithMargins="0">
    <oddFooter>&amp;C&amp;"Calibri,Regular"&amp;9Page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4F79-8CEA-4347-8D77-FAA37031D208}">
  <sheetPr codeName="Sheet5">
    <pageSetUpPr fitToPage="1"/>
  </sheetPr>
  <dimension ref="A1:C28"/>
  <sheetViews>
    <sheetView zoomScaleNormal="100" workbookViewId="0">
      <selection sqref="A1:C1"/>
    </sheetView>
  </sheetViews>
  <sheetFormatPr defaultColWidth="9.109375" defaultRowHeight="13.8" x14ac:dyDescent="0.3"/>
  <cols>
    <col min="1" max="1" width="2.6640625" style="17" customWidth="1"/>
    <col min="2" max="2" width="80.6640625" style="17" customWidth="1"/>
    <col min="3" max="3" width="20.6640625" style="17" customWidth="1"/>
    <col min="4" max="16384" width="9.109375" style="17"/>
  </cols>
  <sheetData>
    <row r="1" spans="1:3" s="24" customFormat="1" ht="35.25" customHeight="1" x14ac:dyDescent="0.25">
      <c r="A1" s="58" t="s">
        <v>0</v>
      </c>
      <c r="B1" s="58"/>
      <c r="C1" s="58"/>
    </row>
    <row r="2" spans="1:3" s="24" customFormat="1" ht="22.5" customHeight="1" x14ac:dyDescent="0.25">
      <c r="A2" s="58" t="s">
        <v>63</v>
      </c>
      <c r="B2" s="58"/>
      <c r="C2" s="58"/>
    </row>
    <row r="3" spans="1:3" s="24" customFormat="1" ht="22.5" customHeight="1" x14ac:dyDescent="0.25">
      <c r="A3" s="58" t="s">
        <v>127</v>
      </c>
      <c r="B3" s="58"/>
      <c r="C3" s="58"/>
    </row>
    <row r="4" spans="1:3" s="24" customFormat="1" ht="30" customHeight="1" x14ac:dyDescent="0.25">
      <c r="A4" s="60" t="s">
        <v>2</v>
      </c>
      <c r="B4" s="60"/>
      <c r="C4" s="38" t="s">
        <v>3</v>
      </c>
    </row>
    <row r="5" spans="1:3" s="24" customFormat="1" ht="30" customHeight="1" x14ac:dyDescent="0.25">
      <c r="A5" s="61" t="s">
        <v>4</v>
      </c>
      <c r="B5" s="61"/>
      <c r="C5" s="39"/>
    </row>
    <row r="6" spans="1:3" s="24" customFormat="1" ht="30" customHeight="1" x14ac:dyDescent="0.25">
      <c r="A6" s="57" t="s">
        <v>87</v>
      </c>
      <c r="B6" s="57"/>
      <c r="C6" s="40">
        <v>0</v>
      </c>
    </row>
    <row r="7" spans="1:3" s="24" customFormat="1" ht="30" customHeight="1" x14ac:dyDescent="0.25">
      <c r="A7" s="57" t="s">
        <v>86</v>
      </c>
      <c r="B7" s="57"/>
      <c r="C7" s="40">
        <v>0</v>
      </c>
    </row>
    <row r="8" spans="1:3" s="24" customFormat="1" ht="30" customHeight="1" x14ac:dyDescent="0.25">
      <c r="A8" s="57" t="s">
        <v>106</v>
      </c>
      <c r="B8" s="57"/>
      <c r="C8" s="1">
        <f>'4-1 Debit Card Detail'!B12</f>
        <v>0</v>
      </c>
    </row>
    <row r="9" spans="1:3" s="24" customFormat="1" ht="30" customHeight="1" x14ac:dyDescent="0.25">
      <c r="A9" s="56" t="s">
        <v>8</v>
      </c>
      <c r="B9" s="56"/>
      <c r="C9" s="1">
        <f>SUM(C6:C8)</f>
        <v>0</v>
      </c>
    </row>
    <row r="10" spans="1:3" s="24" customFormat="1" ht="30" customHeight="1" x14ac:dyDescent="0.25">
      <c r="A10" s="59" t="s">
        <v>9</v>
      </c>
      <c r="B10" s="59"/>
      <c r="C10" s="4"/>
    </row>
    <row r="11" spans="1:3" s="24" customFormat="1" ht="30" customHeight="1" x14ac:dyDescent="0.25">
      <c r="A11" s="57" t="s">
        <v>107</v>
      </c>
      <c r="B11" s="57"/>
      <c r="C11" s="1">
        <f>'4-1 Debit Card Detail'!B13</f>
        <v>0</v>
      </c>
    </row>
    <row r="12" spans="1:3" s="24" customFormat="1" ht="30" customHeight="1" x14ac:dyDescent="0.25">
      <c r="A12" s="56" t="s">
        <v>11</v>
      </c>
      <c r="B12" s="56"/>
      <c r="C12" s="1">
        <f>C11</f>
        <v>0</v>
      </c>
    </row>
    <row r="13" spans="1:3" ht="12.75" customHeight="1" x14ac:dyDescent="0.3">
      <c r="A13" s="5"/>
      <c r="B13" s="5"/>
      <c r="C13" s="6"/>
    </row>
    <row r="14" spans="1:3" x14ac:dyDescent="0.3">
      <c r="B14" s="54"/>
    </row>
    <row r="15" spans="1:3" x14ac:dyDescent="0.3">
      <c r="B15" s="54"/>
    </row>
    <row r="16" spans="1:3" x14ac:dyDescent="0.3">
      <c r="B16" s="55"/>
    </row>
    <row r="17" spans="2:2" x14ac:dyDescent="0.3">
      <c r="B17" s="55"/>
    </row>
    <row r="18" spans="2:2" x14ac:dyDescent="0.3">
      <c r="B18" s="55"/>
    </row>
    <row r="19" spans="2:2" x14ac:dyDescent="0.3">
      <c r="B19" s="55"/>
    </row>
    <row r="20" spans="2:2" x14ac:dyDescent="0.3">
      <c r="B20" s="54"/>
    </row>
    <row r="21" spans="2:2" x14ac:dyDescent="0.3">
      <c r="B21" s="54"/>
    </row>
    <row r="22" spans="2:2" x14ac:dyDescent="0.3">
      <c r="B22" s="54"/>
    </row>
    <row r="23" spans="2:2" x14ac:dyDescent="0.3">
      <c r="B23" s="54"/>
    </row>
    <row r="24" spans="2:2" x14ac:dyDescent="0.3">
      <c r="B24" s="54"/>
    </row>
    <row r="25" spans="2:2" x14ac:dyDescent="0.3">
      <c r="B25" s="54"/>
    </row>
    <row r="26" spans="2:2" x14ac:dyDescent="0.3">
      <c r="B26" s="54"/>
    </row>
    <row r="27" spans="2:2" x14ac:dyDescent="0.3">
      <c r="B27" s="54"/>
    </row>
    <row r="28" spans="2:2" x14ac:dyDescent="0.3">
      <c r="B28" s="54"/>
    </row>
  </sheetData>
  <sheetProtection algorithmName="SHA-512" hashValue="RzcAdcdMi8iDxM4IYpupEw7GEnlcteGZ3aylyEK4piP6O63euK+MGhzJj6dR0qN/Lhc1qsaAzrzW8QrpayXHDw==" saltValue="Z70nHokh6c6cRusO3Iik1w==" spinCount="100000" sheet="1" objects="1" scenarios="1"/>
  <mergeCells count="12">
    <mergeCell ref="A12:B12"/>
    <mergeCell ref="A7:B7"/>
    <mergeCell ref="A8:B8"/>
    <mergeCell ref="A9:B9"/>
    <mergeCell ref="A10:B10"/>
    <mergeCell ref="A11:B11"/>
    <mergeCell ref="A6:B6"/>
    <mergeCell ref="A1:C1"/>
    <mergeCell ref="A2:C2"/>
    <mergeCell ref="A3:C3"/>
    <mergeCell ref="A4:B4"/>
    <mergeCell ref="A5:B5"/>
  </mergeCells>
  <conditionalFormatting sqref="C6">
    <cfRule type="cellIs" dxfId="8" priority="2" operator="greaterThan">
      <formula>0</formula>
    </cfRule>
  </conditionalFormatting>
  <conditionalFormatting sqref="C7">
    <cfRule type="cellIs" dxfId="7" priority="1" operator="greaterThan">
      <formula>0</formula>
    </cfRule>
  </conditionalFormatting>
  <printOptions horizontalCentered="1"/>
  <pageMargins left="0.5" right="0.5" top="0.75" bottom="0.75" header="0.5" footer="0.25"/>
  <pageSetup scale="92" fitToHeight="0" orientation="portrait" horizontalDpi="300" verticalDpi="300" r:id="rId1"/>
  <headerFooter alignWithMargins="0">
    <oddFooter>&amp;C&amp;"Calibri,Regular"&amp;9Page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4E2A-D1B8-4F4A-AFC7-BFDCBE213A10}">
  <sheetPr codeName="Sheet6"/>
  <dimension ref="A1:V14"/>
  <sheetViews>
    <sheetView zoomScaleNormal="100" workbookViewId="0">
      <selection sqref="A1:B1"/>
    </sheetView>
  </sheetViews>
  <sheetFormatPr defaultColWidth="9.109375" defaultRowHeight="13.8" x14ac:dyDescent="0.3"/>
  <cols>
    <col min="1" max="1" width="37.6640625" style="14" customWidth="1"/>
    <col min="2" max="2" width="16.6640625" style="14" customWidth="1"/>
    <col min="3" max="3" width="9.109375" style="14"/>
    <col min="4" max="4" width="11.109375" style="14" customWidth="1"/>
    <col min="5" max="5" width="9.109375" style="14"/>
    <col min="6" max="6" width="11.109375" style="14" customWidth="1"/>
    <col min="7" max="7" width="9.109375" style="14"/>
    <col min="8" max="8" width="11.109375" style="14" customWidth="1"/>
    <col min="9" max="9" width="9.109375" style="14"/>
    <col min="10" max="10" width="11.109375" style="14" customWidth="1"/>
    <col min="11" max="11" width="9.109375" style="14"/>
    <col min="12" max="12" width="11.109375" style="14" customWidth="1"/>
    <col min="13" max="13" width="9.109375" style="14"/>
    <col min="14" max="14" width="11.109375" style="14" customWidth="1"/>
    <col min="15" max="15" width="9.109375" style="14"/>
    <col min="16" max="16" width="11.109375" style="14" customWidth="1"/>
    <col min="17" max="17" width="9.109375" style="14"/>
    <col min="18" max="18" width="11.109375" style="14" customWidth="1"/>
    <col min="19" max="19" width="9.109375" style="14"/>
    <col min="20" max="20" width="11.109375" style="14" customWidth="1"/>
    <col min="21" max="21" width="9.109375" style="14"/>
    <col min="22" max="22" width="11.109375" style="14" customWidth="1"/>
    <col min="23" max="16384" width="9.109375" style="14"/>
  </cols>
  <sheetData>
    <row r="1" spans="1:22" ht="35.25" customHeight="1" x14ac:dyDescent="0.3">
      <c r="A1" s="83" t="s">
        <v>0</v>
      </c>
      <c r="B1" s="83"/>
      <c r="C1" s="92"/>
      <c r="D1" s="9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23.25" customHeight="1" x14ac:dyDescent="0.3">
      <c r="A2" s="83" t="s">
        <v>110</v>
      </c>
      <c r="B2" s="83"/>
      <c r="C2" s="92"/>
      <c r="D2" s="92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23.25" customHeight="1" x14ac:dyDescent="0.3">
      <c r="A3" s="93" t="s">
        <v>128</v>
      </c>
      <c r="B3" s="93"/>
      <c r="C3" s="94"/>
      <c r="D3" s="9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26.25" customHeight="1" x14ac:dyDescent="0.3">
      <c r="A4" s="95"/>
      <c r="B4" s="96"/>
      <c r="C4" s="97" t="s">
        <v>92</v>
      </c>
      <c r="D4" s="97"/>
      <c r="E4" s="97" t="s">
        <v>93</v>
      </c>
      <c r="F4" s="97"/>
      <c r="G4" s="97" t="s">
        <v>94</v>
      </c>
      <c r="H4" s="97"/>
      <c r="I4" s="97" t="s">
        <v>95</v>
      </c>
      <c r="J4" s="97"/>
      <c r="K4" s="97" t="s">
        <v>96</v>
      </c>
      <c r="L4" s="97"/>
      <c r="M4" s="97" t="s">
        <v>97</v>
      </c>
      <c r="N4" s="97"/>
      <c r="O4" s="97" t="s">
        <v>98</v>
      </c>
      <c r="P4" s="97"/>
      <c r="Q4" s="97" t="s">
        <v>99</v>
      </c>
      <c r="R4" s="97"/>
      <c r="S4" s="97" t="s">
        <v>100</v>
      </c>
      <c r="T4" s="97"/>
      <c r="U4" s="97" t="s">
        <v>101</v>
      </c>
      <c r="V4" s="97"/>
    </row>
    <row r="5" spans="1:22" ht="28.5" customHeight="1" x14ac:dyDescent="0.3">
      <c r="A5" s="98"/>
      <c r="B5" s="99" t="s">
        <v>108</v>
      </c>
      <c r="C5" s="100">
        <v>6000</v>
      </c>
      <c r="D5" s="101"/>
      <c r="E5" s="102">
        <v>6600</v>
      </c>
      <c r="F5" s="101"/>
      <c r="G5" s="102">
        <v>7260</v>
      </c>
      <c r="H5" s="101"/>
      <c r="I5" s="102">
        <v>7986</v>
      </c>
      <c r="J5" s="101"/>
      <c r="K5" s="102">
        <v>8784</v>
      </c>
      <c r="L5" s="101"/>
      <c r="M5" s="103">
        <v>9662</v>
      </c>
      <c r="N5" s="104"/>
      <c r="O5" s="103">
        <v>10628</v>
      </c>
      <c r="P5" s="104"/>
      <c r="Q5" s="103">
        <v>11691</v>
      </c>
      <c r="R5" s="104"/>
      <c r="S5" s="103">
        <v>12860</v>
      </c>
      <c r="T5" s="104"/>
      <c r="U5" s="103">
        <v>14146</v>
      </c>
      <c r="V5" s="104"/>
    </row>
    <row r="6" spans="1:22" ht="39.9" customHeight="1" x14ac:dyDescent="0.3">
      <c r="A6" s="105" t="s">
        <v>2</v>
      </c>
      <c r="B6" s="105" t="s">
        <v>89</v>
      </c>
      <c r="C6" s="84" t="s">
        <v>88</v>
      </c>
      <c r="D6" s="84" t="s">
        <v>105</v>
      </c>
      <c r="E6" s="84" t="s">
        <v>88</v>
      </c>
      <c r="F6" s="84" t="s">
        <v>105</v>
      </c>
      <c r="G6" s="84" t="s">
        <v>88</v>
      </c>
      <c r="H6" s="84" t="s">
        <v>105</v>
      </c>
      <c r="I6" s="84" t="s">
        <v>88</v>
      </c>
      <c r="J6" s="84" t="s">
        <v>105</v>
      </c>
      <c r="K6" s="84" t="s">
        <v>88</v>
      </c>
      <c r="L6" s="84" t="s">
        <v>105</v>
      </c>
      <c r="M6" s="84" t="s">
        <v>88</v>
      </c>
      <c r="N6" s="84" t="s">
        <v>105</v>
      </c>
      <c r="O6" s="84" t="s">
        <v>88</v>
      </c>
      <c r="P6" s="84" t="s">
        <v>105</v>
      </c>
      <c r="Q6" s="84" t="s">
        <v>88</v>
      </c>
      <c r="R6" s="84" t="s">
        <v>105</v>
      </c>
      <c r="S6" s="84" t="s">
        <v>88</v>
      </c>
      <c r="T6" s="84" t="s">
        <v>105</v>
      </c>
      <c r="U6" s="84" t="s">
        <v>88</v>
      </c>
      <c r="V6" s="84" t="s">
        <v>105</v>
      </c>
    </row>
    <row r="7" spans="1:22" ht="22.5" customHeight="1" x14ac:dyDescent="0.3">
      <c r="A7" s="106" t="s">
        <v>102</v>
      </c>
      <c r="B7" s="40">
        <v>0</v>
      </c>
      <c r="C7" s="107">
        <f>C5*0.7</f>
        <v>4200</v>
      </c>
      <c r="D7" s="108">
        <f>C7*$B$7</f>
        <v>0</v>
      </c>
      <c r="E7" s="107">
        <f>($E$5-$C$5)*0.7</f>
        <v>420</v>
      </c>
      <c r="F7" s="108">
        <f>E7*$B$7</f>
        <v>0</v>
      </c>
      <c r="G7" s="107">
        <f>($G$5-$E$5)*0.7</f>
        <v>461.99999999999994</v>
      </c>
      <c r="H7" s="108">
        <f>G7*$B$7</f>
        <v>0</v>
      </c>
      <c r="I7" s="107">
        <f>($I$5-$G$5)*0.7</f>
        <v>508.2</v>
      </c>
      <c r="J7" s="108">
        <f>I7*$B$7</f>
        <v>0</v>
      </c>
      <c r="K7" s="107">
        <f>($K$5-$I$5)*0.7</f>
        <v>558.59999999999991</v>
      </c>
      <c r="L7" s="108">
        <f>K7*$B$7</f>
        <v>0</v>
      </c>
      <c r="M7" s="107">
        <f>($M$5-$K$5)*0.7</f>
        <v>614.59999999999991</v>
      </c>
      <c r="N7" s="108">
        <f>M7*$B$7</f>
        <v>0</v>
      </c>
      <c r="O7" s="107">
        <f>($O$5-$M$5)*0.7</f>
        <v>676.19999999999993</v>
      </c>
      <c r="P7" s="108">
        <f>O7*$B$7</f>
        <v>0</v>
      </c>
      <c r="Q7" s="107">
        <f>($Q$5-$O$5)*0.7</f>
        <v>744.09999999999991</v>
      </c>
      <c r="R7" s="108">
        <f>Q7*$B$7</f>
        <v>0</v>
      </c>
      <c r="S7" s="107">
        <f>($S$5-$Q$5)*0.7</f>
        <v>818.3</v>
      </c>
      <c r="T7" s="108">
        <f>S7*$B$7</f>
        <v>0</v>
      </c>
      <c r="U7" s="107">
        <f>($U$5-$S$5)*0.7</f>
        <v>900.19999999999993</v>
      </c>
      <c r="V7" s="108">
        <f>U7*$B$7</f>
        <v>0</v>
      </c>
    </row>
    <row r="8" spans="1:22" ht="22.5" customHeight="1" x14ac:dyDescent="0.3">
      <c r="A8" s="106" t="s">
        <v>103</v>
      </c>
      <c r="B8" s="40">
        <v>0</v>
      </c>
      <c r="C8" s="107">
        <f>C5*0.3</f>
        <v>1800</v>
      </c>
      <c r="D8" s="108">
        <f>C8*$B$8</f>
        <v>0</v>
      </c>
      <c r="E8" s="107">
        <f>($E$5-$C$5)*0.3</f>
        <v>180</v>
      </c>
      <c r="F8" s="108">
        <f>E8*$B$8</f>
        <v>0</v>
      </c>
      <c r="G8" s="107">
        <f>($G$5-$E$5)*0.3</f>
        <v>198</v>
      </c>
      <c r="H8" s="108">
        <f>G8*$B$8</f>
        <v>0</v>
      </c>
      <c r="I8" s="107">
        <f>($I$5-$G$5)*0.3</f>
        <v>217.79999999999998</v>
      </c>
      <c r="J8" s="108">
        <f>I8*$B$8</f>
        <v>0</v>
      </c>
      <c r="K8" s="107">
        <f>($K$5-$I$5)*0.3</f>
        <v>239.39999999999998</v>
      </c>
      <c r="L8" s="108">
        <f>K8*$B$8</f>
        <v>0</v>
      </c>
      <c r="M8" s="107">
        <f>($M$5-$K$5)*0.3</f>
        <v>263.39999999999998</v>
      </c>
      <c r="N8" s="108">
        <f>M8*$B$8</f>
        <v>0</v>
      </c>
      <c r="O8" s="107">
        <f>($O$5-$M$5)*0.3</f>
        <v>289.8</v>
      </c>
      <c r="P8" s="108">
        <f>O8*$B$8</f>
        <v>0</v>
      </c>
      <c r="Q8" s="107">
        <f>($Q$5-$O$5)*0.3</f>
        <v>318.89999999999998</v>
      </c>
      <c r="R8" s="108">
        <f>Q8*$B$8</f>
        <v>0</v>
      </c>
      <c r="S8" s="107">
        <f>($S$5-$Q$5)*0.3</f>
        <v>350.7</v>
      </c>
      <c r="T8" s="108">
        <f>S8*$B$8</f>
        <v>0</v>
      </c>
      <c r="U8" s="107">
        <f>($U$5-$S$5)*0.3</f>
        <v>385.8</v>
      </c>
      <c r="V8" s="108">
        <f>U8*$B$8</f>
        <v>0</v>
      </c>
    </row>
    <row r="9" spans="1:22" ht="22.5" customHeight="1" x14ac:dyDescent="0.3">
      <c r="A9" s="106" t="s">
        <v>104</v>
      </c>
      <c r="B9" s="40">
        <v>0</v>
      </c>
      <c r="C9" s="107">
        <f>C5*0.1</f>
        <v>600</v>
      </c>
      <c r="D9" s="108">
        <f>C9*$B$9</f>
        <v>0</v>
      </c>
      <c r="E9" s="107">
        <f>E5*1.1</f>
        <v>7260.0000000000009</v>
      </c>
      <c r="F9" s="108">
        <f>E9*$B$9</f>
        <v>0</v>
      </c>
      <c r="G9" s="107">
        <f>G5*1.1</f>
        <v>7986.0000000000009</v>
      </c>
      <c r="H9" s="108">
        <f>G9*$B$9</f>
        <v>0</v>
      </c>
      <c r="I9" s="107">
        <f>I5*1.1</f>
        <v>8784.6</v>
      </c>
      <c r="J9" s="108">
        <f>I9*$B$9</f>
        <v>0</v>
      </c>
      <c r="K9" s="107">
        <f>K5*1.1</f>
        <v>9662.4000000000015</v>
      </c>
      <c r="L9" s="108">
        <f>K9*$B$9</f>
        <v>0</v>
      </c>
      <c r="M9" s="107">
        <f>M5*1.1</f>
        <v>10628.2</v>
      </c>
      <c r="N9" s="108">
        <f>M9*$B$9</f>
        <v>0</v>
      </c>
      <c r="O9" s="107">
        <f>O5*1.1</f>
        <v>11690.800000000001</v>
      </c>
      <c r="P9" s="108">
        <f>O9*$B$9</f>
        <v>0</v>
      </c>
      <c r="Q9" s="107">
        <f>Q5*1.1</f>
        <v>12860.1</v>
      </c>
      <c r="R9" s="108">
        <f>Q9*$B$9</f>
        <v>0</v>
      </c>
      <c r="S9" s="107">
        <f>S5*1.1</f>
        <v>14146.000000000002</v>
      </c>
      <c r="T9" s="108">
        <f>S9*$B$9</f>
        <v>0</v>
      </c>
      <c r="U9" s="107">
        <f>U5*1.1</f>
        <v>15560.6</v>
      </c>
      <c r="V9" s="108">
        <f>U9*$B$9</f>
        <v>0</v>
      </c>
    </row>
    <row r="10" spans="1:22" ht="22.5" customHeight="1" x14ac:dyDescent="0.3">
      <c r="A10" s="109" t="s">
        <v>109</v>
      </c>
      <c r="B10" s="110"/>
      <c r="C10" s="84"/>
      <c r="D10" s="108">
        <f>SUM(D7:D9)</f>
        <v>0</v>
      </c>
      <c r="E10" s="84"/>
      <c r="F10" s="108">
        <f>SUM(F7:F9)</f>
        <v>0</v>
      </c>
      <c r="G10" s="84"/>
      <c r="H10" s="108">
        <f>SUM(H7:H9)</f>
        <v>0</v>
      </c>
      <c r="I10" s="84"/>
      <c r="J10" s="108">
        <f>SUM(J7:J9)</f>
        <v>0</v>
      </c>
      <c r="K10" s="84"/>
      <c r="L10" s="108">
        <f>SUM(L7:L9)</f>
        <v>0</v>
      </c>
      <c r="M10" s="84"/>
      <c r="N10" s="108">
        <f>SUM(N7:N9)</f>
        <v>0</v>
      </c>
      <c r="O10" s="84"/>
      <c r="P10" s="108">
        <f>SUM(P7:P9)</f>
        <v>0</v>
      </c>
      <c r="Q10" s="84"/>
      <c r="R10" s="108">
        <f>SUM(R7:R9)</f>
        <v>0</v>
      </c>
      <c r="S10" s="84"/>
      <c r="T10" s="108">
        <f>SUM(T7:T9)</f>
        <v>0</v>
      </c>
      <c r="U10" s="84"/>
      <c r="V10" s="108">
        <f>SUM(V7:V9)</f>
        <v>0</v>
      </c>
    </row>
    <row r="11" spans="1:22" s="82" customFormat="1" ht="19.5" customHeight="1" x14ac:dyDescent="0.25"/>
    <row r="12" spans="1:22" s="82" customFormat="1" ht="36.75" customHeight="1" x14ac:dyDescent="0.25">
      <c r="A12" s="111" t="s">
        <v>119</v>
      </c>
      <c r="B12" s="112">
        <f>SUM(D10,F10,H10,J10,L10)</f>
        <v>0</v>
      </c>
      <c r="J12" s="91"/>
      <c r="K12" s="91"/>
    </row>
    <row r="13" spans="1:22" s="82" customFormat="1" ht="36.75" customHeight="1" x14ac:dyDescent="0.25">
      <c r="A13" s="111" t="s">
        <v>120</v>
      </c>
      <c r="B13" s="108">
        <f>SUM(N10,P10,R10,T10,V10)</f>
        <v>0</v>
      </c>
    </row>
    <row r="14" spans="1:22" s="82" customFormat="1" ht="36.75" customHeight="1" x14ac:dyDescent="0.25">
      <c r="A14" s="113" t="s">
        <v>118</v>
      </c>
      <c r="B14" s="108">
        <f>SUM(B12:B13)</f>
        <v>0</v>
      </c>
    </row>
  </sheetData>
  <sheetProtection algorithmName="SHA-512" hashValue="PAnYMl/h3DIwSTPw12SOBleSkxsizV2pm5x9L22TdcO/wF/0xkEDrCpBKyIzdmbUnGe8uXddrxafbXbLxdMMBA==" saltValue="MKShbUzcr9f1cF9Q/I9qCA==" spinCount="100000" sheet="1" objects="1" scenarios="1"/>
  <mergeCells count="24">
    <mergeCell ref="C5:D5"/>
    <mergeCell ref="C4:D4"/>
    <mergeCell ref="A10:B10"/>
    <mergeCell ref="A1:B1"/>
    <mergeCell ref="A2:B2"/>
    <mergeCell ref="A3:B3"/>
    <mergeCell ref="E4:F4"/>
    <mergeCell ref="G4:H4"/>
    <mergeCell ref="I4:J4"/>
    <mergeCell ref="K4:L4"/>
    <mergeCell ref="M4:N4"/>
    <mergeCell ref="Q4:R4"/>
    <mergeCell ref="S4:T4"/>
    <mergeCell ref="U4:V4"/>
    <mergeCell ref="K5:L5"/>
    <mergeCell ref="I5:J5"/>
    <mergeCell ref="O4:P4"/>
    <mergeCell ref="E5:F5"/>
    <mergeCell ref="U5:V5"/>
    <mergeCell ref="S5:T5"/>
    <mergeCell ref="Q5:R5"/>
    <mergeCell ref="O5:P5"/>
    <mergeCell ref="M5:N5"/>
    <mergeCell ref="G5:H5"/>
  </mergeCells>
  <phoneticPr fontId="12" type="noConversion"/>
  <conditionalFormatting sqref="B7">
    <cfRule type="cellIs" dxfId="6" priority="3" operator="greaterThan">
      <formula>0</formula>
    </cfRule>
  </conditionalFormatting>
  <conditionalFormatting sqref="B8">
    <cfRule type="cellIs" dxfId="5" priority="2" operator="greaterThan">
      <formula>0</formula>
    </cfRule>
  </conditionalFormatting>
  <conditionalFormatting sqref="B9">
    <cfRule type="cellIs" dxfId="4" priority="1" operator="greaterThan">
      <formula>0</formula>
    </cfRule>
  </conditionalFormatting>
  <printOptions horizontalCentered="1"/>
  <pageMargins left="0.5" right="0.5" top="0.75" bottom="0.75" header="0.5" footer="0.25"/>
  <pageSetup scale="75" orientation="portrait" horizontalDpi="300" verticalDpi="300" r:id="rId1"/>
  <headerFooter alignWithMargins="0">
    <oddFooter>&amp;C&amp;"Calibri,Regular"&amp;9Page &amp;P of &amp;N</oddFooter>
  </headerFooter>
  <colBreaks count="3" manualBreakCount="3">
    <brk id="8" max="13" man="1"/>
    <brk id="12" max="13" man="1"/>
    <brk id="18" max="13" man="1"/>
  </colBreaks>
  <ignoredErrors>
    <ignoredError sqref="E8:V9 E7:H7 J7:V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76FA-AED8-42C7-B459-98FA0D07AEDD}">
  <sheetPr codeName="Sheet7">
    <pageSetUpPr fitToPage="1"/>
  </sheetPr>
  <dimension ref="A1:D10"/>
  <sheetViews>
    <sheetView zoomScaleNormal="100" workbookViewId="0">
      <selection sqref="A1:B1"/>
    </sheetView>
  </sheetViews>
  <sheetFormatPr defaultColWidth="9.109375" defaultRowHeight="13.2" x14ac:dyDescent="0.25"/>
  <cols>
    <col min="1" max="1" width="38.5546875" style="37" bestFit="1" customWidth="1"/>
    <col min="2" max="2" width="24.33203125" style="37" customWidth="1"/>
    <col min="3" max="16384" width="9.109375" style="37"/>
  </cols>
  <sheetData>
    <row r="1" spans="1:4" ht="35.25" customHeight="1" x14ac:dyDescent="0.3">
      <c r="A1" s="70" t="s">
        <v>0</v>
      </c>
      <c r="B1" s="70"/>
      <c r="C1" s="36"/>
      <c r="D1" s="36"/>
    </row>
    <row r="2" spans="1:4" ht="23.25" customHeight="1" x14ac:dyDescent="0.25">
      <c r="A2" s="73" t="s">
        <v>114</v>
      </c>
      <c r="B2" s="74"/>
    </row>
    <row r="3" spans="1:4" ht="23.25" customHeight="1" x14ac:dyDescent="0.25">
      <c r="A3" s="71" t="s">
        <v>115</v>
      </c>
      <c r="B3" s="72"/>
    </row>
    <row r="4" spans="1:4" ht="17.25" customHeight="1" x14ac:dyDescent="0.25">
      <c r="A4" s="2" t="s">
        <v>64</v>
      </c>
      <c r="B4" s="44" t="s">
        <v>65</v>
      </c>
    </row>
    <row r="5" spans="1:4" ht="17.25" customHeight="1" x14ac:dyDescent="0.25">
      <c r="A5" s="45" t="s">
        <v>66</v>
      </c>
      <c r="B5" s="40">
        <v>0</v>
      </c>
    </row>
    <row r="6" spans="1:4" ht="17.25" customHeight="1" x14ac:dyDescent="0.25">
      <c r="A6" s="45" t="s">
        <v>67</v>
      </c>
      <c r="B6" s="40">
        <v>0</v>
      </c>
    </row>
    <row r="7" spans="1:4" ht="17.25" customHeight="1" x14ac:dyDescent="0.25">
      <c r="A7" s="45" t="s">
        <v>68</v>
      </c>
      <c r="B7" s="40">
        <v>0</v>
      </c>
    </row>
    <row r="8" spans="1:4" ht="17.25" customHeight="1" x14ac:dyDescent="0.25">
      <c r="A8" s="45" t="s">
        <v>69</v>
      </c>
      <c r="B8" s="40">
        <v>0</v>
      </c>
    </row>
    <row r="9" spans="1:4" ht="17.25" customHeight="1" x14ac:dyDescent="0.25">
      <c r="A9" s="45" t="s">
        <v>70</v>
      </c>
      <c r="B9" s="40">
        <v>0</v>
      </c>
    </row>
    <row r="10" spans="1:4" ht="17.25" customHeight="1" x14ac:dyDescent="0.25">
      <c r="A10" s="45" t="s">
        <v>71</v>
      </c>
      <c r="B10" s="40">
        <v>0</v>
      </c>
    </row>
  </sheetData>
  <sheetProtection algorithmName="SHA-512" hashValue="mDkC49TUZfRFKA/vNTmNt2z6JBnzb1A4sKTLVOWw50YlS52OyrXatZQs/Y2ATxZ9gF9ZBUypgfrN5MJR/JjA1g==" saltValue="KGjzzjCUeLT1Wvfr5gzVuQ==" spinCount="100000" sheet="1" objects="1" scenarios="1"/>
  <mergeCells count="3">
    <mergeCell ref="A3:B3"/>
    <mergeCell ref="A1:B1"/>
    <mergeCell ref="A2:B2"/>
  </mergeCells>
  <conditionalFormatting sqref="B5:B10">
    <cfRule type="cellIs" dxfId="3" priority="1" operator="greaterThan">
      <formula>0</formula>
    </cfRule>
  </conditionalFormatting>
  <printOptions horizontalCentered="1"/>
  <pageMargins left="0.7" right="0.7" top="0.75" bottom="0.75" header="0.3" footer="0.3"/>
  <pageSetup fitToHeight="0" orientation="portrait" horizontalDpi="1200" verticalDpi="1200" r:id="rId1"/>
  <headerFoot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3ACE-272E-43D1-9F3A-53DFEE0038A9}">
  <sheetPr codeName="Sheet8"/>
  <dimension ref="A1:F15"/>
  <sheetViews>
    <sheetView zoomScaleNormal="100" workbookViewId="0">
      <selection activeCell="H9" sqref="H9"/>
    </sheetView>
  </sheetViews>
  <sheetFormatPr defaultColWidth="9.109375" defaultRowHeight="13.8" x14ac:dyDescent="0.3"/>
  <cols>
    <col min="1" max="1" width="9.5546875" style="17" customWidth="1"/>
    <col min="2" max="2" width="29.88671875" style="17" customWidth="1"/>
    <col min="3" max="4" width="13" style="17" customWidth="1"/>
    <col min="5" max="6" width="20" style="17" customWidth="1"/>
    <col min="7" max="16384" width="9.109375" style="17"/>
  </cols>
  <sheetData>
    <row r="1" spans="1:6" ht="35.25" customHeight="1" x14ac:dyDescent="0.3">
      <c r="A1" s="58" t="s">
        <v>0</v>
      </c>
      <c r="B1" s="58"/>
      <c r="C1" s="58"/>
      <c r="D1" s="58"/>
      <c r="E1" s="58"/>
      <c r="F1" s="58"/>
    </row>
    <row r="2" spans="1:6" ht="22.5" customHeight="1" x14ac:dyDescent="0.3">
      <c r="A2" s="58" t="s">
        <v>116</v>
      </c>
      <c r="B2" s="58"/>
      <c r="C2" s="58"/>
      <c r="D2" s="58"/>
      <c r="E2" s="58"/>
      <c r="F2" s="58"/>
    </row>
    <row r="3" spans="1:6" ht="22.5" customHeight="1" x14ac:dyDescent="0.3">
      <c r="A3" s="58" t="s">
        <v>117</v>
      </c>
      <c r="B3" s="58"/>
      <c r="C3" s="58"/>
      <c r="D3" s="58"/>
      <c r="E3" s="58"/>
      <c r="F3" s="58"/>
    </row>
    <row r="5" spans="1:6" x14ac:dyDescent="0.3">
      <c r="B5" s="50"/>
      <c r="D5" s="50" t="s">
        <v>121</v>
      </c>
      <c r="E5" s="51">
        <f>'1-Cost Summary'!C6</f>
        <v>0</v>
      </c>
    </row>
    <row r="6" spans="1:6" x14ac:dyDescent="0.3">
      <c r="A6" s="17" t="s">
        <v>122</v>
      </c>
    </row>
    <row r="7" spans="1:6" ht="27" customHeight="1" x14ac:dyDescent="0.3">
      <c r="A7" s="15" t="s">
        <v>72</v>
      </c>
      <c r="B7" s="16" t="s">
        <v>73</v>
      </c>
      <c r="C7" s="15" t="s">
        <v>74</v>
      </c>
      <c r="D7" s="15" t="s">
        <v>75</v>
      </c>
      <c r="E7" s="15" t="s">
        <v>76</v>
      </c>
      <c r="F7" s="15" t="s">
        <v>77</v>
      </c>
    </row>
    <row r="8" spans="1:6" ht="17.25" customHeight="1" x14ac:dyDescent="0.3">
      <c r="A8" s="18">
        <v>1</v>
      </c>
      <c r="B8" s="19" t="s">
        <v>78</v>
      </c>
      <c r="C8" s="20">
        <v>0.1</v>
      </c>
      <c r="D8" s="21">
        <v>0.1</v>
      </c>
      <c r="E8" s="22">
        <f>'1-Cost Summary'!$C$6*'6 - Milestone Payment Schedule'!C8</f>
        <v>0</v>
      </c>
      <c r="F8" s="22">
        <f>'1-Cost Summary'!$C$6*'6 - Milestone Payment Schedule'!D8</f>
        <v>0</v>
      </c>
    </row>
    <row r="9" spans="1:6" ht="17.25" customHeight="1" x14ac:dyDescent="0.3">
      <c r="A9" s="18">
        <v>2</v>
      </c>
      <c r="B9" s="19" t="s">
        <v>79</v>
      </c>
      <c r="C9" s="20">
        <v>0.2</v>
      </c>
      <c r="D9" s="23">
        <f>C9+C8</f>
        <v>0.30000000000000004</v>
      </c>
      <c r="E9" s="22">
        <f>'1-Cost Summary'!$C$6*'6 - Milestone Payment Schedule'!C9</f>
        <v>0</v>
      </c>
      <c r="F9" s="22">
        <f>'1-Cost Summary'!$C$6*'6 - Milestone Payment Schedule'!D9</f>
        <v>0</v>
      </c>
    </row>
    <row r="10" spans="1:6" ht="17.25" customHeight="1" x14ac:dyDescent="0.3">
      <c r="A10" s="18">
        <v>3</v>
      </c>
      <c r="B10" s="19" t="s">
        <v>80</v>
      </c>
      <c r="C10" s="20">
        <v>0.2</v>
      </c>
      <c r="D10" s="23">
        <f>SUM(C8:C10)</f>
        <v>0.5</v>
      </c>
      <c r="E10" s="22">
        <f>'1-Cost Summary'!$C$6*'6 - Milestone Payment Schedule'!C10</f>
        <v>0</v>
      </c>
      <c r="F10" s="22">
        <f>'1-Cost Summary'!$C$6*'6 - Milestone Payment Schedule'!D10</f>
        <v>0</v>
      </c>
    </row>
    <row r="11" spans="1:6" ht="17.25" customHeight="1" x14ac:dyDescent="0.3">
      <c r="A11" s="18">
        <v>4</v>
      </c>
      <c r="B11" s="19" t="s">
        <v>81</v>
      </c>
      <c r="C11" s="20">
        <v>0.05</v>
      </c>
      <c r="D11" s="23">
        <f>SUM(C8:C11)</f>
        <v>0.55000000000000004</v>
      </c>
      <c r="E11" s="22">
        <f>'1-Cost Summary'!$C$6*'6 - Milestone Payment Schedule'!C11</f>
        <v>0</v>
      </c>
      <c r="F11" s="22">
        <f>'1-Cost Summary'!$C$6*'6 - Milestone Payment Schedule'!D11</f>
        <v>0</v>
      </c>
    </row>
    <row r="12" spans="1:6" ht="17.25" customHeight="1" x14ac:dyDescent="0.3">
      <c r="A12" s="18">
        <v>5</v>
      </c>
      <c r="B12" s="19" t="s">
        <v>82</v>
      </c>
      <c r="C12" s="20">
        <v>0.05</v>
      </c>
      <c r="D12" s="23">
        <f>SUM(C8:C12)</f>
        <v>0.60000000000000009</v>
      </c>
      <c r="E12" s="22">
        <f>'1-Cost Summary'!$C$6*'6 - Milestone Payment Schedule'!C12</f>
        <v>0</v>
      </c>
      <c r="F12" s="22">
        <f>'1-Cost Summary'!$C$6*'6 - Milestone Payment Schedule'!D12</f>
        <v>0</v>
      </c>
    </row>
    <row r="13" spans="1:6" ht="17.25" customHeight="1" x14ac:dyDescent="0.3">
      <c r="A13" s="18">
        <v>6</v>
      </c>
      <c r="B13" s="19" t="s">
        <v>83</v>
      </c>
      <c r="C13" s="20">
        <v>0.1</v>
      </c>
      <c r="D13" s="23">
        <f>SUM(C8:C13)</f>
        <v>0.70000000000000007</v>
      </c>
      <c r="E13" s="22">
        <f>'1-Cost Summary'!$C$6*'6 - Milestone Payment Schedule'!C13</f>
        <v>0</v>
      </c>
      <c r="F13" s="22">
        <f>'1-Cost Summary'!$C$6*'6 - Milestone Payment Schedule'!D13</f>
        <v>0</v>
      </c>
    </row>
    <row r="14" spans="1:6" ht="17.25" customHeight="1" x14ac:dyDescent="0.3">
      <c r="A14" s="18">
        <v>7</v>
      </c>
      <c r="B14" s="19" t="s">
        <v>84</v>
      </c>
      <c r="C14" s="20">
        <v>0.1</v>
      </c>
      <c r="D14" s="23">
        <f>SUM(C8:C14)</f>
        <v>0.8</v>
      </c>
      <c r="E14" s="22">
        <f>'1-Cost Summary'!$C$6*'6 - Milestone Payment Schedule'!C14</f>
        <v>0</v>
      </c>
      <c r="F14" s="22">
        <f>'1-Cost Summary'!$C$6*'6 - Milestone Payment Schedule'!D14</f>
        <v>0</v>
      </c>
    </row>
    <row r="15" spans="1:6" ht="17.25" customHeight="1" x14ac:dyDescent="0.3">
      <c r="A15" s="18">
        <v>8</v>
      </c>
      <c r="B15" s="19" t="s">
        <v>85</v>
      </c>
      <c r="C15" s="20">
        <v>0.2</v>
      </c>
      <c r="D15" s="23">
        <f>SUM(C8:C15)</f>
        <v>1</v>
      </c>
      <c r="E15" s="22">
        <f>'1-Cost Summary'!$C$6*'6 - Milestone Payment Schedule'!C15</f>
        <v>0</v>
      </c>
      <c r="F15" s="22">
        <f>'1-Cost Summary'!$C$6*'6 - Milestone Payment Schedule'!D15</f>
        <v>0</v>
      </c>
    </row>
  </sheetData>
  <sheetProtection algorithmName="SHA-512" hashValue="F3GyCqC5Ux/NI7qRWaIiyCnYEGLg3lzGvX8auA1rN9unUHDgf32j++6a06PPleVxCks/200H9+T0ISxecFg4cw==" saltValue="9BPM0XUOkBRsrOTK5rKQJA==" spinCount="100000" sheet="1" objects="1" scenarios="1"/>
  <mergeCells count="3">
    <mergeCell ref="A1:F1"/>
    <mergeCell ref="A2:F2"/>
    <mergeCell ref="A3:F3"/>
  </mergeCells>
  <pageMargins left="0.7" right="0.7" top="0.75" bottom="0.75" header="0.3" footer="0.3"/>
  <pageSetup scale="86" orientation="portrait" horizontalDpi="1200" verticalDpi="1200" r:id="rId1"/>
  <headerFooter>
    <oddFooter>&amp;CPage &amp;P of &amp;N</oddFooter>
  </headerFooter>
  <ignoredErrors>
    <ignoredError sqref="D10:D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66260183A734B8F5E755CFAF411FB" ma:contentTypeVersion="11" ma:contentTypeDescription="Create a new document." ma:contentTypeScope="" ma:versionID="b761548fbf194905808f5dd9ef7ba345">
  <xsd:schema xmlns:xsd="http://www.w3.org/2001/XMLSchema" xmlns:xs="http://www.w3.org/2001/XMLSchema" xmlns:p="http://schemas.microsoft.com/office/2006/metadata/properties" xmlns:ns2="f91a50d7-4a2e-4b71-bfbd-808d576d6637" xmlns:ns3="ea31b4ea-a550-43e9-8f58-c99298acfdca" targetNamespace="http://schemas.microsoft.com/office/2006/metadata/properties" ma:root="true" ma:fieldsID="be0d4d45bc73e64a430cd18a75443e90" ns2:_="" ns3:_="">
    <xsd:import namespace="f91a50d7-4a2e-4b71-bfbd-808d576d6637"/>
    <xsd:import namespace="ea31b4ea-a550-43e9-8f58-c99298acf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a50d7-4a2e-4b71-bfbd-808d576d66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08a39f-d6bd-4c45-a9bd-162e6261e7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1b4ea-a550-43e9-8f58-c99298acfdc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bb5f26-6b4c-4052-aaf0-707bba20879e}" ma:internalName="TaxCatchAll" ma:showField="CatchAllData" ma:web="ea31b4ea-a550-43e9-8f58-c99298acf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1a50d7-4a2e-4b71-bfbd-808d576d6637">
      <Terms xmlns="http://schemas.microsoft.com/office/infopath/2007/PartnerControls"/>
    </lcf76f155ced4ddcb4097134ff3c332f>
    <TaxCatchAll xmlns="ea31b4ea-a550-43e9-8f58-c99298acfdca" xsi:nil="true"/>
  </documentManagement>
</p:properties>
</file>

<file path=customXml/itemProps1.xml><?xml version="1.0" encoding="utf-8"?>
<ds:datastoreItem xmlns:ds="http://schemas.openxmlformats.org/officeDocument/2006/customXml" ds:itemID="{45B53355-8DDE-4722-8972-B61368B305A5}"/>
</file>

<file path=customXml/itemProps2.xml><?xml version="1.0" encoding="utf-8"?>
<ds:datastoreItem xmlns:ds="http://schemas.openxmlformats.org/officeDocument/2006/customXml" ds:itemID="{FBFCE997-1193-40B4-A2EA-8E9AE5A2F3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7E49A-30AB-4922-8B9D-556A83BC0FEF}">
  <ds:schemaRefs>
    <ds:schemaRef ds:uri="http://purl.org/dc/elements/1.1/"/>
    <ds:schemaRef ds:uri="http://purl.org/dc/dcmitype/"/>
    <ds:schemaRef ds:uri="563a00af-6c2b-4260-8912-15fc60983de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73cbf71-a6bb-4fdf-b765-1eef8fc288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1-Cost Summary</vt:lpstr>
      <vt:lpstr>2-System Costs</vt:lpstr>
      <vt:lpstr>3-Maint &amp; Licensing</vt:lpstr>
      <vt:lpstr>3-1 Maint &amp; Licensing Detail</vt:lpstr>
      <vt:lpstr>4 - Debit Card Costs</vt:lpstr>
      <vt:lpstr>4-1 Debit Card Detail</vt:lpstr>
      <vt:lpstr>5 - Additional Services Rates</vt:lpstr>
      <vt:lpstr>6 - Milestone Payment Schedule</vt:lpstr>
      <vt:lpstr>'1-Cost Summary'!Print_Area</vt:lpstr>
      <vt:lpstr>'2-System Costs'!Print_Area</vt:lpstr>
      <vt:lpstr>'3-1 Maint &amp; Licensing Detail'!Print_Area</vt:lpstr>
      <vt:lpstr>'3-Maint &amp; Licensing'!Print_Area</vt:lpstr>
      <vt:lpstr>'4 - Debit Card Costs'!Print_Area</vt:lpstr>
      <vt:lpstr>'4-1 Debit Card Detail'!Print_Area</vt:lpstr>
      <vt:lpstr>'1-Cost Summary'!Print_Titles</vt:lpstr>
      <vt:lpstr>'2-System Costs'!Print_Titles</vt:lpstr>
      <vt:lpstr>'3-1 Maint &amp; Licensing Detail'!Print_Titles</vt:lpstr>
      <vt:lpstr>'4 - Debit Card Costs'!Print_Titles</vt:lpstr>
      <vt:lpstr>'4-1 Debit Card Detail'!Print_Titles</vt:lpstr>
    </vt:vector>
  </TitlesOfParts>
  <Manager/>
  <Company>HNTB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jfleischer@HNTB.com</dc:creator>
  <cp:keywords/>
  <dc:description/>
  <cp:lastModifiedBy>Sadie Mae Palmatier</cp:lastModifiedBy>
  <cp:revision/>
  <dcterms:created xsi:type="dcterms:W3CDTF">2007-03-06T19:18:01Z</dcterms:created>
  <dcterms:modified xsi:type="dcterms:W3CDTF">2024-10-07T22:12:48Z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0x01010038466260183A734B8F5E755CFAF411FB</vt:lpwstr>
  </property>
  <property fmtid="{D5CDD505-2E9C-101B-9397-08002B2CF9AE}" pid="3" name="MediaServiceImageTags">
    <vt:lpwstr/>
  </property>
</Properties>
</file>